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mwestland/Documents/"/>
    </mc:Choice>
  </mc:AlternateContent>
  <xr:revisionPtr revIDLastSave="0" documentId="8_{E29C6E06-B21C-224A-9131-4927908BEB21}" xr6:coauthVersionLast="45" xr6:coauthVersionMax="45" xr10:uidLastSave="{00000000-0000-0000-0000-000000000000}"/>
  <bookViews>
    <workbookView xWindow="3180" yWindow="480" windowWidth="28800" windowHeight="17540" xr2:uid="{1F98EA8B-931E-2544-AEDC-DC574A211148}"/>
  </bookViews>
  <sheets>
    <sheet name="Retail prices" sheetId="2" r:id="rId1"/>
    <sheet name="Nominal wag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48" i="2" l="1"/>
  <c r="O49" i="2"/>
  <c r="O50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8" i="2"/>
  <c r="O5" i="2"/>
  <c r="O6" i="2"/>
  <c r="O7" i="2"/>
  <c r="R7" i="2" s="1"/>
  <c r="U7" i="2" s="1"/>
  <c r="O4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4" i="2"/>
  <c r="B50" i="2"/>
  <c r="B49" i="2"/>
  <c r="D20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22" i="3"/>
  <c r="I23" i="3"/>
  <c r="I24" i="3"/>
  <c r="I25" i="3"/>
  <c r="I26" i="3"/>
  <c r="E50" i="2"/>
  <c r="E49" i="2"/>
  <c r="D49" i="2"/>
  <c r="L49" i="2"/>
  <c r="H49" i="2"/>
  <c r="M50" i="2"/>
  <c r="M49" i="2"/>
  <c r="S49" i="2" s="1"/>
  <c r="M45" i="2"/>
  <c r="M46" i="2" s="1"/>
  <c r="M44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" i="2"/>
  <c r="Q6" i="2"/>
  <c r="Q7" i="2"/>
  <c r="Q8" i="2"/>
  <c r="R8" i="2" s="1"/>
  <c r="V8" i="2" s="1"/>
  <c r="Q9" i="2"/>
  <c r="Q10" i="2"/>
  <c r="R10" i="2" s="1"/>
  <c r="V10" i="2" s="1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R5" i="2"/>
  <c r="V5" i="2" s="1"/>
  <c r="R6" i="2"/>
  <c r="V6" i="2" s="1"/>
  <c r="R9" i="2"/>
  <c r="V9" i="2" s="1"/>
  <c r="R11" i="2"/>
  <c r="U11" i="2" s="1"/>
  <c r="R12" i="2"/>
  <c r="V12" i="2" s="1"/>
  <c r="R13" i="2"/>
  <c r="V13" i="2" s="1"/>
  <c r="R14" i="2"/>
  <c r="V14" i="2" s="1"/>
  <c r="R15" i="2"/>
  <c r="U15" i="2" s="1"/>
  <c r="R16" i="2"/>
  <c r="V16" i="2" s="1"/>
  <c r="R17" i="2"/>
  <c r="V17" i="2" s="1"/>
  <c r="R18" i="2"/>
  <c r="V18" i="2" s="1"/>
  <c r="R19" i="2"/>
  <c r="U19" i="2" s="1"/>
  <c r="R20" i="2"/>
  <c r="U20" i="2" s="1"/>
  <c r="R21" i="2"/>
  <c r="U21" i="2" s="1"/>
  <c r="R22" i="2"/>
  <c r="U22" i="2" s="1"/>
  <c r="R23" i="2"/>
  <c r="V23" i="2" s="1"/>
  <c r="R24" i="2"/>
  <c r="U24" i="2" s="1"/>
  <c r="R25" i="2"/>
  <c r="U25" i="2" s="1"/>
  <c r="R26" i="2"/>
  <c r="U26" i="2" s="1"/>
  <c r="R27" i="2"/>
  <c r="V27" i="2" s="1"/>
  <c r="R28" i="2"/>
  <c r="U28" i="2" s="1"/>
  <c r="R29" i="2"/>
  <c r="U29" i="2" s="1"/>
  <c r="R30" i="2"/>
  <c r="U30" i="2" s="1"/>
  <c r="R31" i="2"/>
  <c r="V31" i="2" s="1"/>
  <c r="R32" i="2"/>
  <c r="U32" i="2" s="1"/>
  <c r="Q4" i="2"/>
  <c r="M42" i="2"/>
  <c r="M33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8" i="2"/>
  <c r="S50" i="2"/>
  <c r="S5" i="2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4" i="2"/>
  <c r="U31" i="2" l="1"/>
  <c r="U27" i="2"/>
  <c r="U23" i="2"/>
  <c r="V30" i="2"/>
  <c r="V26" i="2"/>
  <c r="V22" i="2"/>
  <c r="V29" i="2"/>
  <c r="V25" i="2"/>
  <c r="V21" i="2"/>
  <c r="V32" i="2"/>
  <c r="V28" i="2"/>
  <c r="V24" i="2"/>
  <c r="V20" i="2"/>
  <c r="U18" i="2"/>
  <c r="U14" i="2"/>
  <c r="U10" i="2"/>
  <c r="U6" i="2"/>
  <c r="V19" i="2"/>
  <c r="V15" i="2"/>
  <c r="V11" i="2"/>
  <c r="V7" i="2"/>
  <c r="U17" i="2"/>
  <c r="U13" i="2"/>
  <c r="U9" i="2"/>
  <c r="U5" i="2"/>
  <c r="U16" i="2"/>
  <c r="U12" i="2"/>
  <c r="U8" i="2"/>
  <c r="S46" i="2"/>
  <c r="M47" i="2"/>
  <c r="S47" i="2" s="1"/>
  <c r="G8" i="2"/>
  <c r="P8" i="2" s="1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" i="2"/>
  <c r="P6" i="2"/>
  <c r="P7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4" i="2"/>
  <c r="R33" i="2"/>
  <c r="R34" i="2"/>
  <c r="R36" i="2"/>
  <c r="R38" i="2"/>
  <c r="R40" i="2"/>
  <c r="R42" i="2"/>
  <c r="R44" i="2"/>
  <c r="R46" i="2"/>
  <c r="R47" i="2"/>
  <c r="R49" i="2"/>
  <c r="D3" i="3"/>
  <c r="D4" i="3"/>
  <c r="I4" i="3" s="1"/>
  <c r="D5" i="3"/>
  <c r="I5" i="3" s="1"/>
  <c r="D6" i="3"/>
  <c r="D7" i="3"/>
  <c r="I7" i="3" s="1"/>
  <c r="D8" i="3"/>
  <c r="I8" i="3" s="1"/>
  <c r="D9" i="3"/>
  <c r="I9" i="3" s="1"/>
  <c r="D10" i="3"/>
  <c r="D11" i="3"/>
  <c r="I11" i="3" s="1"/>
  <c r="D12" i="3"/>
  <c r="I12" i="3" s="1"/>
  <c r="D13" i="3"/>
  <c r="D14" i="3"/>
  <c r="D15" i="3"/>
  <c r="I15" i="3" s="1"/>
  <c r="D16" i="3"/>
  <c r="I16" i="3" s="1"/>
  <c r="D17" i="3"/>
  <c r="I17" i="3" s="1"/>
  <c r="D18" i="3"/>
  <c r="D19" i="3"/>
  <c r="I19" i="3" s="1"/>
  <c r="V36" i="2" l="1"/>
  <c r="U36" i="2"/>
  <c r="U42" i="2"/>
  <c r="V42" i="2"/>
  <c r="U40" i="2"/>
  <c r="V40" i="2"/>
  <c r="V33" i="2"/>
  <c r="U33" i="2"/>
  <c r="V44" i="2"/>
  <c r="U44" i="2"/>
  <c r="V34" i="2"/>
  <c r="U34" i="2"/>
  <c r="V47" i="2"/>
  <c r="U47" i="2"/>
  <c r="V46" i="2"/>
  <c r="U46" i="2"/>
  <c r="V38" i="2"/>
  <c r="U38" i="2"/>
  <c r="I13" i="3"/>
  <c r="I20" i="3"/>
  <c r="I21" i="3"/>
  <c r="I18" i="3"/>
  <c r="I14" i="3"/>
  <c r="I10" i="3"/>
  <c r="I6" i="3"/>
  <c r="V49" i="2"/>
  <c r="F48" i="3"/>
  <c r="U49" i="2"/>
  <c r="G45" i="3"/>
  <c r="F45" i="3"/>
  <c r="G37" i="3"/>
  <c r="F37" i="3"/>
  <c r="F21" i="3"/>
  <c r="G21" i="3"/>
  <c r="G41" i="3"/>
  <c r="F41" i="3"/>
  <c r="G33" i="3"/>
  <c r="F33" i="3"/>
  <c r="G48" i="3"/>
  <c r="G32" i="3"/>
  <c r="F32" i="3"/>
  <c r="G43" i="3"/>
  <c r="F43" i="3"/>
  <c r="G39" i="3"/>
  <c r="F39" i="3"/>
  <c r="G35" i="3"/>
  <c r="F35" i="3"/>
  <c r="G46" i="3"/>
  <c r="F46" i="3"/>
  <c r="R50" i="2"/>
  <c r="F49" i="3" s="1"/>
  <c r="R48" i="2"/>
  <c r="R43" i="2"/>
  <c r="R39" i="2"/>
  <c r="R35" i="2"/>
  <c r="R41" i="2"/>
  <c r="R37" i="2"/>
  <c r="R45" i="2"/>
  <c r="R4" i="2"/>
  <c r="U43" i="2" l="1"/>
  <c r="V43" i="2"/>
  <c r="U35" i="2"/>
  <c r="V35" i="2"/>
  <c r="V37" i="2"/>
  <c r="U37" i="2"/>
  <c r="V41" i="2"/>
  <c r="U41" i="2"/>
  <c r="U39" i="2"/>
  <c r="V39" i="2"/>
  <c r="U45" i="2"/>
  <c r="V45" i="2"/>
  <c r="U48" i="2"/>
  <c r="V48" i="2"/>
  <c r="V4" i="2"/>
  <c r="U4" i="2"/>
  <c r="V50" i="2"/>
  <c r="U50" i="2"/>
  <c r="F22" i="3"/>
  <c r="G22" i="3"/>
  <c r="F4" i="3"/>
  <c r="G4" i="3"/>
  <c r="F17" i="3"/>
  <c r="G17" i="3"/>
  <c r="F14" i="3"/>
  <c r="G14" i="3"/>
  <c r="F9" i="3"/>
  <c r="G9" i="3"/>
  <c r="F26" i="3"/>
  <c r="G26" i="3"/>
  <c r="G28" i="3"/>
  <c r="F28" i="3"/>
  <c r="F5" i="3"/>
  <c r="G5" i="3"/>
  <c r="F8" i="3"/>
  <c r="G8" i="3"/>
  <c r="F24" i="3"/>
  <c r="G24" i="3"/>
  <c r="F25" i="3"/>
  <c r="G25" i="3"/>
  <c r="G34" i="3"/>
  <c r="F34" i="3"/>
  <c r="F11" i="3"/>
  <c r="G11" i="3"/>
  <c r="G49" i="3"/>
  <c r="G44" i="3"/>
  <c r="F44" i="3"/>
  <c r="G27" i="3"/>
  <c r="F27" i="3"/>
  <c r="G47" i="3"/>
  <c r="F47" i="3"/>
  <c r="F7" i="3"/>
  <c r="G7" i="3"/>
  <c r="G30" i="3"/>
  <c r="F30" i="3"/>
  <c r="G29" i="3"/>
  <c r="F29" i="3"/>
  <c r="F15" i="3"/>
  <c r="G15" i="3"/>
  <c r="F12" i="3"/>
  <c r="G12" i="3"/>
  <c r="G36" i="3"/>
  <c r="F36" i="3"/>
  <c r="F6" i="3"/>
  <c r="G6" i="3"/>
  <c r="G38" i="3"/>
  <c r="F38" i="3"/>
  <c r="F19" i="3"/>
  <c r="G19" i="3"/>
  <c r="F20" i="3"/>
  <c r="G20" i="3"/>
  <c r="F18" i="3"/>
  <c r="G18" i="3"/>
  <c r="F3" i="3"/>
  <c r="G3" i="3"/>
  <c r="F13" i="3"/>
  <c r="G13" i="3"/>
  <c r="F23" i="3"/>
  <c r="G23" i="3"/>
  <c r="F16" i="3"/>
  <c r="G16" i="3"/>
  <c r="G40" i="3"/>
  <c r="F40" i="3"/>
  <c r="F10" i="3"/>
  <c r="G10" i="3"/>
  <c r="G42" i="3"/>
  <c r="F42" i="3"/>
  <c r="G31" i="3"/>
  <c r="F31" i="3"/>
  <c r="X50" i="2" l="1"/>
  <c r="X35" i="2"/>
  <c r="X39" i="2"/>
  <c r="X43" i="2"/>
  <c r="Y44" i="2" s="1"/>
  <c r="X47" i="2"/>
  <c r="X7" i="2"/>
  <c r="Y7" i="2" s="1"/>
  <c r="X11" i="2"/>
  <c r="X15" i="2"/>
  <c r="X19" i="2"/>
  <c r="X23" i="2"/>
  <c r="X27" i="2"/>
  <c r="Y28" i="2" s="1"/>
  <c r="X31" i="2"/>
  <c r="X40" i="2"/>
  <c r="X44" i="2"/>
  <c r="X8" i="2"/>
  <c r="X20" i="2"/>
  <c r="X28" i="2"/>
  <c r="X41" i="2"/>
  <c r="X5" i="2"/>
  <c r="Y5" i="2" s="1"/>
  <c r="X13" i="2"/>
  <c r="X21" i="2"/>
  <c r="X29" i="2"/>
  <c r="X32" i="2"/>
  <c r="X33" i="2"/>
  <c r="X34" i="2"/>
  <c r="X38" i="2"/>
  <c r="X42" i="2"/>
  <c r="X46" i="2"/>
  <c r="X6" i="2"/>
  <c r="X10" i="2"/>
  <c r="X14" i="2"/>
  <c r="Y14" i="2" s="1"/>
  <c r="X18" i="2"/>
  <c r="Y18" i="2" s="1"/>
  <c r="X22" i="2"/>
  <c r="X26" i="2"/>
  <c r="X30" i="2"/>
  <c r="X36" i="2"/>
  <c r="Y37" i="2" s="1"/>
  <c r="X48" i="2"/>
  <c r="X12" i="2"/>
  <c r="X16" i="2"/>
  <c r="X24" i="2"/>
  <c r="Y24" i="2" s="1"/>
  <c r="X4" i="2"/>
  <c r="X37" i="2"/>
  <c r="X45" i="2"/>
  <c r="Y45" i="2" s="1"/>
  <c r="X9" i="2"/>
  <c r="Y9" i="2" s="1"/>
  <c r="X17" i="2"/>
  <c r="X25" i="2"/>
  <c r="X49" i="2"/>
  <c r="Y43" i="2"/>
  <c r="Y23" i="2"/>
  <c r="Y41" i="2"/>
  <c r="Y12" i="2"/>
  <c r="Y33" i="2" l="1"/>
  <c r="Y15" i="2"/>
  <c r="Y27" i="2"/>
  <c r="Y49" i="2"/>
  <c r="Y11" i="2"/>
  <c r="Y39" i="2"/>
  <c r="Y25" i="2"/>
  <c r="Y36" i="2"/>
  <c r="Y19" i="2"/>
  <c r="Y8" i="2"/>
  <c r="Y47" i="2"/>
  <c r="Y26" i="2"/>
  <c r="Y38" i="2"/>
  <c r="Y6" i="2"/>
  <c r="Y29" i="2"/>
  <c r="Y40" i="2"/>
  <c r="Y22" i="2"/>
  <c r="Y35" i="2"/>
  <c r="Y34" i="2"/>
  <c r="Y13" i="2"/>
  <c r="Y20" i="2"/>
  <c r="Y46" i="2"/>
  <c r="Y31" i="2"/>
  <c r="Y30" i="2"/>
  <c r="Y16" i="2"/>
  <c r="Y17" i="2"/>
  <c r="Y10" i="2"/>
  <c r="Y21" i="2"/>
  <c r="Y48" i="2"/>
  <c r="Y32" i="2"/>
  <c r="Y42" i="2"/>
  <c r="Y50" i="2"/>
</calcChain>
</file>

<file path=xl/sharedStrings.xml><?xml version="1.0" encoding="utf-8"?>
<sst xmlns="http://schemas.openxmlformats.org/spreadsheetml/2006/main" count="45" uniqueCount="36">
  <si>
    <t>Year</t>
  </si>
  <si>
    <t>Composite</t>
  </si>
  <si>
    <t>Private Sector</t>
  </si>
  <si>
    <t>Public Sector</t>
  </si>
  <si>
    <t>Retail prices in current francs</t>
  </si>
  <si>
    <t>Millet</t>
  </si>
  <si>
    <t>Rice</t>
  </si>
  <si>
    <t>Cloth</t>
  </si>
  <si>
    <t>Fish</t>
  </si>
  <si>
    <t>Charcoal</t>
  </si>
  <si>
    <t>Beef</t>
  </si>
  <si>
    <t>Sugar</t>
  </si>
  <si>
    <t>Soap</t>
  </si>
  <si>
    <t>Petrol</t>
  </si>
  <si>
    <t>Kg</t>
  </si>
  <si>
    <t>Metres</t>
  </si>
  <si>
    <t>Litres</t>
  </si>
  <si>
    <t>Basket cost</t>
  </si>
  <si>
    <t>Grain cost</t>
  </si>
  <si>
    <t>Meat cost</t>
  </si>
  <si>
    <t>All other</t>
  </si>
  <si>
    <t>Rent</t>
  </si>
  <si>
    <t>Peanut oil</t>
  </si>
  <si>
    <t>Welfare Ratio,</t>
  </si>
  <si>
    <t>Traditional rent</t>
  </si>
  <si>
    <t>Welfare ratio</t>
  </si>
  <si>
    <t>Actual rent</t>
  </si>
  <si>
    <t>Room</t>
  </si>
  <si>
    <t>Family basket</t>
  </si>
  <si>
    <t>Actual rents</t>
  </si>
  <si>
    <t>Allen rents</t>
  </si>
  <si>
    <t>Inflation rate</t>
  </si>
  <si>
    <t>CPI, 1914 = 100</t>
  </si>
  <si>
    <t>Inflation</t>
  </si>
  <si>
    <t>Nominal wage growth</t>
  </si>
  <si>
    <t>Processed millet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</si>
</sst>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LT Std Roman"/>
    </font>
    <font>
      <b/>
      <sz val="12"/>
      <color theme="1"/>
      <name val="Times LT Std Roman"/>
    </font>
    <font>
      <sz val="12"/>
      <color rgb="FF000000"/>
      <name val="Times LT Std Roman"/>
    </font>
    <font>
      <sz val="12"/>
      <color rgb="FFFF0000"/>
      <name val="Times LT Std Roman"/>
    </font>
    <font>
      <sz val="12"/>
      <color theme="9"/>
      <name val="Times New Roman"/>
      <family val="1"/>
    </font>
    <font>
      <b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2" fillId="0" borderId="0" xfId="0" applyFont="1"/>
    <xf numFmtId="2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" fontId="1" fillId="0" borderId="0" xfId="0" applyNumberFormat="1" applyFont="1"/>
    <xf numFmtId="0" fontId="2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" fillId="0" borderId="0" xfId="0" applyFont="1"/>
    <xf numFmtId="2" fontId="2" fillId="0" borderId="0" xfId="0" applyNumberFormat="1" applyFont="1"/>
    <xf numFmtId="2" fontId="9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9" fontId="1" fillId="0" borderId="0" xfId="0" applyNumberFormat="1" applyFont="1"/>
    <xf numFmtId="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DF82D-E297-124D-B499-81781E82FB63}">
  <dimension ref="A1:Y51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Y1" sqref="Y1:Y1048576"/>
    </sheetView>
  </sheetViews>
  <sheetFormatPr baseColWidth="10" defaultRowHeight="17"/>
  <cols>
    <col min="1" max="1" width="10.83203125" style="3"/>
    <col min="2" max="2" width="10.83203125" style="4"/>
    <col min="3" max="3" width="14.5" style="4" customWidth="1"/>
    <col min="4" max="5" width="10.83203125" style="4"/>
    <col min="6" max="6" width="10.83203125" style="4" customWidth="1"/>
    <col min="7" max="12" width="10.83203125" style="4"/>
    <col min="13" max="13" width="10.83203125" style="11"/>
    <col min="14" max="14" width="10.83203125" style="4"/>
    <col min="15" max="15" width="10.83203125" style="1"/>
    <col min="16" max="16" width="10.83203125" style="4"/>
    <col min="17" max="17" width="12.6640625" style="4" bestFit="1" customWidth="1"/>
    <col min="18" max="19" width="10.83203125" style="5"/>
    <col min="20" max="20" width="10.83203125" style="4"/>
    <col min="21" max="21" width="11.6640625" style="4" bestFit="1" customWidth="1"/>
    <col min="22" max="23" width="10.83203125" style="4"/>
    <col min="24" max="24" width="10.83203125" style="13"/>
    <col min="25" max="25" width="10.83203125" style="26"/>
    <col min="26" max="16384" width="10.83203125" style="4"/>
  </cols>
  <sheetData>
    <row r="1" spans="1:25">
      <c r="A1" s="1"/>
      <c r="B1" s="5" t="s">
        <v>4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25" s="8" customFormat="1">
      <c r="A2" s="6" t="s">
        <v>0</v>
      </c>
      <c r="B2" s="7" t="s">
        <v>5</v>
      </c>
      <c r="C2" s="7" t="s">
        <v>35</v>
      </c>
      <c r="D2" s="7" t="s">
        <v>6</v>
      </c>
      <c r="E2" s="7" t="s">
        <v>7</v>
      </c>
      <c r="F2" s="7" t="s">
        <v>22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12" t="s">
        <v>27</v>
      </c>
      <c r="O2" s="6" t="s">
        <v>18</v>
      </c>
      <c r="P2" s="14" t="s">
        <v>19</v>
      </c>
      <c r="Q2" s="14" t="s">
        <v>20</v>
      </c>
      <c r="R2" s="14" t="s">
        <v>17</v>
      </c>
      <c r="S2" s="14" t="s">
        <v>21</v>
      </c>
      <c r="U2" s="8" t="s">
        <v>28</v>
      </c>
      <c r="X2" s="22" t="s">
        <v>33</v>
      </c>
      <c r="Y2" s="27"/>
    </row>
    <row r="3" spans="1:25">
      <c r="A3" s="1"/>
      <c r="B3" s="2" t="s">
        <v>14</v>
      </c>
      <c r="C3" s="2" t="s">
        <v>14</v>
      </c>
      <c r="D3" s="2" t="s">
        <v>14</v>
      </c>
      <c r="E3" s="2" t="s">
        <v>15</v>
      </c>
      <c r="F3" s="2" t="s">
        <v>16</v>
      </c>
      <c r="G3" s="2" t="s">
        <v>14</v>
      </c>
      <c r="H3" s="2" t="s">
        <v>14</v>
      </c>
      <c r="I3" s="2" t="s">
        <v>14</v>
      </c>
      <c r="J3" s="2" t="s">
        <v>14</v>
      </c>
      <c r="K3" s="2" t="s">
        <v>14</v>
      </c>
      <c r="L3" s="2" t="s">
        <v>16</v>
      </c>
      <c r="U3" s="21" t="s">
        <v>29</v>
      </c>
      <c r="V3" s="21" t="s">
        <v>30</v>
      </c>
      <c r="X3" s="13" t="s">
        <v>32</v>
      </c>
      <c r="Y3" s="26" t="s">
        <v>31</v>
      </c>
    </row>
    <row r="4" spans="1:25">
      <c r="A4" s="1">
        <v>1914</v>
      </c>
      <c r="B4" s="2">
        <v>0.4</v>
      </c>
      <c r="C4" s="2">
        <f>B4+(0.08*'Nominal wages'!D3/320)</f>
        <v>0.5186643835616439</v>
      </c>
      <c r="D4" s="2">
        <v>0.5</v>
      </c>
      <c r="E4" s="2">
        <v>0.4</v>
      </c>
      <c r="F4" s="23">
        <v>1.1140065285879299</v>
      </c>
      <c r="G4" s="2">
        <v>0.5</v>
      </c>
      <c r="H4" s="23">
        <v>3.26855457753314E-2</v>
      </c>
      <c r="I4" s="2">
        <v>2</v>
      </c>
      <c r="J4" s="2">
        <v>0.65</v>
      </c>
      <c r="K4" s="2">
        <v>0.8</v>
      </c>
      <c r="L4" s="23">
        <v>0.35046619801423701</v>
      </c>
      <c r="M4" s="18">
        <v>12.5</v>
      </c>
      <c r="O4" s="1">
        <f>MIN(C4*222,D4*184)</f>
        <v>92</v>
      </c>
      <c r="P4" s="2">
        <f>MIN(G4,I4)*3</f>
        <v>1.5</v>
      </c>
      <c r="Q4" s="2">
        <f>(3*F4+3*E4+2*J4+1.3*K4+1.3*L4+58*H4)*1.075</f>
        <v>9.9258913455128823</v>
      </c>
      <c r="R4" s="1">
        <f>SUM(O4:Q4)</f>
        <v>103.42589134551288</v>
      </c>
      <c r="S4" s="1">
        <f>M4*12</f>
        <v>150</v>
      </c>
      <c r="U4" s="1">
        <f>R4*3+S4</f>
        <v>460.27767403653866</v>
      </c>
      <c r="V4" s="1">
        <f>R4*3.15</f>
        <v>325.79155773836555</v>
      </c>
      <c r="X4" s="13">
        <f>U4/U$4*100</f>
        <v>100</v>
      </c>
    </row>
    <row r="5" spans="1:25">
      <c r="A5" s="1">
        <v>1915</v>
      </c>
      <c r="B5" s="2">
        <v>0.35875000000000001</v>
      </c>
      <c r="C5" s="2">
        <f>B5+(0.08*'Nominal wages'!D4/320)</f>
        <v>0.47741438356164384</v>
      </c>
      <c r="D5" s="2">
        <v>0.45140000000000002</v>
      </c>
      <c r="E5" s="2">
        <v>0.45</v>
      </c>
      <c r="F5" s="23">
        <v>0.83064107581727897</v>
      </c>
      <c r="G5" s="9">
        <v>0.48</v>
      </c>
      <c r="H5" s="23">
        <v>4.7172184269153303E-2</v>
      </c>
      <c r="I5" s="2">
        <v>2</v>
      </c>
      <c r="J5" s="2">
        <v>0.56000000000000005</v>
      </c>
      <c r="K5" s="2">
        <v>1.4</v>
      </c>
      <c r="L5" s="23">
        <v>0.52756241785612001</v>
      </c>
      <c r="M5" s="19">
        <v>15</v>
      </c>
      <c r="O5" s="1">
        <f t="shared" ref="O5:O7" si="0">MIN(C5*222,D5*184)</f>
        <v>83.057600000000008</v>
      </c>
      <c r="P5" s="2">
        <f>MIN(G5,I5)*3</f>
        <v>1.44</v>
      </c>
      <c r="Q5" s="2">
        <f t="shared" ref="Q5:Q50" si="1">(3*F5+3*E5+2*J5+1.3*K5+1.3*L5+58*H5)*1.075</f>
        <v>10.969021637646362</v>
      </c>
      <c r="R5" s="1">
        <f t="shared" ref="R5:R32" si="2">SUM(O5:Q5)</f>
        <v>95.466621637646369</v>
      </c>
      <c r="S5" s="1">
        <f t="shared" ref="S5:S50" si="3">M5*12</f>
        <v>180</v>
      </c>
      <c r="U5" s="1">
        <f t="shared" ref="U5:U50" si="4">R5*3+S5</f>
        <v>466.39986491293911</v>
      </c>
      <c r="V5" s="1">
        <f t="shared" ref="V5:V50" si="5">R5*3.15</f>
        <v>300.71985815858608</v>
      </c>
      <c r="X5" s="13">
        <f t="shared" ref="X5:X50" si="6">U5/U$4*100</f>
        <v>101.33010815465155</v>
      </c>
      <c r="Y5" s="26">
        <f>(X5-X4)/X4</f>
        <v>1.3301081546515547E-2</v>
      </c>
    </row>
    <row r="6" spans="1:25">
      <c r="A6" s="1">
        <v>1916</v>
      </c>
      <c r="B6" s="2">
        <v>0.30875000000000002</v>
      </c>
      <c r="C6" s="2">
        <f>B6+(0.08*'Nominal wages'!D5/320)</f>
        <v>0.42741438356164385</v>
      </c>
      <c r="D6" s="2">
        <v>0.67100000000000004</v>
      </c>
      <c r="E6" s="2">
        <v>0.5</v>
      </c>
      <c r="F6" s="23">
        <v>1.00936212961273</v>
      </c>
      <c r="G6" s="9">
        <v>0.46</v>
      </c>
      <c r="H6" s="23">
        <v>8.1851654526882506E-2</v>
      </c>
      <c r="I6" s="2">
        <v>3</v>
      </c>
      <c r="J6" s="2">
        <v>0.995</v>
      </c>
      <c r="K6" s="2">
        <v>1.17789988139235</v>
      </c>
      <c r="L6" s="23">
        <v>0.49890070042328799</v>
      </c>
      <c r="M6" s="19">
        <v>20</v>
      </c>
      <c r="O6" s="1">
        <f t="shared" si="0"/>
        <v>94.885993150684939</v>
      </c>
      <c r="P6" s="2">
        <f>MIN(G6,I6)*3</f>
        <v>1.3800000000000001</v>
      </c>
      <c r="Q6" s="2">
        <f t="shared" si="1"/>
        <v>14.453722340839532</v>
      </c>
      <c r="R6" s="1">
        <f t="shared" si="2"/>
        <v>110.71971549152447</v>
      </c>
      <c r="S6" s="1">
        <f t="shared" si="3"/>
        <v>240</v>
      </c>
      <c r="U6" s="1">
        <f t="shared" si="4"/>
        <v>572.15914647457339</v>
      </c>
      <c r="V6" s="1">
        <f t="shared" si="5"/>
        <v>348.76710379830206</v>
      </c>
      <c r="X6" s="13">
        <f t="shared" si="6"/>
        <v>124.30738633417904</v>
      </c>
      <c r="Y6" s="26">
        <f t="shared" ref="Y6:Y50" si="7">(X6-X5)/X5</f>
        <v>0.22675667279915676</v>
      </c>
    </row>
    <row r="7" spans="1:25">
      <c r="A7" s="1">
        <v>1917</v>
      </c>
      <c r="B7" s="2">
        <v>0.27500000000000002</v>
      </c>
      <c r="C7" s="2">
        <f>B7+(0.08*'Nominal wages'!D6/320)</f>
        <v>0.39366438356164385</v>
      </c>
      <c r="D7" s="2">
        <v>1.22</v>
      </c>
      <c r="E7" s="9">
        <v>0.9</v>
      </c>
      <c r="F7" s="23">
        <v>1.3414433226278599</v>
      </c>
      <c r="G7" s="2">
        <v>0.44</v>
      </c>
      <c r="H7" s="23">
        <v>0.10484106662517099</v>
      </c>
      <c r="I7" s="2">
        <v>4</v>
      </c>
      <c r="J7" s="2">
        <v>1.43</v>
      </c>
      <c r="K7" s="2">
        <v>1.6321175243031301</v>
      </c>
      <c r="L7" s="23">
        <v>0.67659017841199898</v>
      </c>
      <c r="M7" s="19">
        <v>25</v>
      </c>
      <c r="O7" s="1">
        <f t="shared" si="0"/>
        <v>87.393493150684932</v>
      </c>
      <c r="P7" s="2">
        <f>MIN(G7,I7)*3</f>
        <v>1.32</v>
      </c>
      <c r="Q7" s="2">
        <f t="shared" si="1"/>
        <v>20.066414234098652</v>
      </c>
      <c r="R7" s="1">
        <f t="shared" si="2"/>
        <v>108.77990738478357</v>
      </c>
      <c r="S7" s="1">
        <f t="shared" si="3"/>
        <v>300</v>
      </c>
      <c r="U7" s="1">
        <f t="shared" si="4"/>
        <v>626.33972215435074</v>
      </c>
      <c r="V7" s="1">
        <f t="shared" si="5"/>
        <v>342.65670826206826</v>
      </c>
      <c r="X7" s="13">
        <f t="shared" si="6"/>
        <v>136.07866674511558</v>
      </c>
      <c r="Y7" s="26">
        <f t="shared" si="7"/>
        <v>9.4694939360171856E-2</v>
      </c>
    </row>
    <row r="8" spans="1:25">
      <c r="A8" s="1">
        <v>1918</v>
      </c>
      <c r="B8" s="2">
        <v>0.75</v>
      </c>
      <c r="C8" s="2">
        <f>B8+(0.08*'Nominal wages'!D7/320)</f>
        <v>0.86866438356164388</v>
      </c>
      <c r="D8" s="2">
        <v>1.2350000000000001</v>
      </c>
      <c r="E8" s="9">
        <v>1.3</v>
      </c>
      <c r="F8" s="23">
        <v>1.4017839653733399</v>
      </c>
      <c r="G8" s="9">
        <f>AVERAGE(G7,G9)</f>
        <v>0.62</v>
      </c>
      <c r="H8" s="23">
        <v>0.124483478015133</v>
      </c>
      <c r="I8" s="2">
        <v>5</v>
      </c>
      <c r="J8" s="2">
        <v>2.4049999999999998</v>
      </c>
      <c r="K8" s="2">
        <v>3.96419231540728</v>
      </c>
      <c r="L8" s="23">
        <v>1.3030544049824999</v>
      </c>
      <c r="M8" s="19">
        <v>30</v>
      </c>
      <c r="O8" s="1">
        <f>MIN(C8*222,D8*184)</f>
        <v>192.84349315068494</v>
      </c>
      <c r="P8" s="2">
        <f>MIN(G8,I8)*3</f>
        <v>1.8599999999999999</v>
      </c>
      <c r="Q8" s="2">
        <f t="shared" si="1"/>
        <v>29.006525434317279</v>
      </c>
      <c r="R8" s="1">
        <f t="shared" si="2"/>
        <v>223.71001858500222</v>
      </c>
      <c r="S8" s="1">
        <f t="shared" si="3"/>
        <v>360</v>
      </c>
      <c r="U8" s="1">
        <f t="shared" si="4"/>
        <v>1031.1300557550067</v>
      </c>
      <c r="V8" s="1">
        <f t="shared" si="5"/>
        <v>704.68655854275698</v>
      </c>
      <c r="X8" s="13">
        <f t="shared" si="6"/>
        <v>224.0234784173241</v>
      </c>
      <c r="Y8" s="26">
        <f t="shared" si="7"/>
        <v>0.64627919846492188</v>
      </c>
    </row>
    <row r="9" spans="1:25">
      <c r="A9" s="1">
        <v>1919</v>
      </c>
      <c r="B9" s="2">
        <v>0.5</v>
      </c>
      <c r="C9" s="2">
        <f>B9+(0.08*'Nominal wages'!D8/320)</f>
        <v>0.63844178082191783</v>
      </c>
      <c r="D9" s="2">
        <v>1.25</v>
      </c>
      <c r="E9" s="9">
        <v>1.7</v>
      </c>
      <c r="F9" s="23">
        <v>1.70405098506265</v>
      </c>
      <c r="G9" s="2">
        <v>0.8</v>
      </c>
      <c r="H9" s="23">
        <v>0.11677817833017599</v>
      </c>
      <c r="I9" s="2">
        <v>5.5</v>
      </c>
      <c r="J9" s="2">
        <v>3.38</v>
      </c>
      <c r="K9" s="2">
        <v>3.1</v>
      </c>
      <c r="L9" s="23">
        <v>0.87803017821788498</v>
      </c>
      <c r="M9" s="18">
        <v>30</v>
      </c>
      <c r="O9" s="1">
        <f t="shared" ref="O9:O32" si="8">MIN(C9*222,D9*184)</f>
        <v>141.73407534246576</v>
      </c>
      <c r="P9" s="2">
        <f>MIN(G9,I9)*3</f>
        <v>2.4000000000000004</v>
      </c>
      <c r="Q9" s="2">
        <f t="shared" si="1"/>
        <v>31.085481019773017</v>
      </c>
      <c r="R9" s="1">
        <f t="shared" si="2"/>
        <v>175.21955636223879</v>
      </c>
      <c r="S9" s="1">
        <f t="shared" si="3"/>
        <v>360</v>
      </c>
      <c r="U9" s="1">
        <f t="shared" si="4"/>
        <v>885.65866908671637</v>
      </c>
      <c r="V9" s="1">
        <f t="shared" si="5"/>
        <v>551.94160254105213</v>
      </c>
      <c r="X9" s="13">
        <f t="shared" si="6"/>
        <v>192.41834202377788</v>
      </c>
      <c r="Y9" s="26">
        <f t="shared" si="7"/>
        <v>-0.14107957173430863</v>
      </c>
    </row>
    <row r="10" spans="1:25">
      <c r="A10" s="1">
        <v>1920</v>
      </c>
      <c r="B10" s="2">
        <v>0.8</v>
      </c>
      <c r="C10" s="2">
        <f>B10+(0.08*'Nominal wages'!D9/320)</f>
        <v>0.95821917808219181</v>
      </c>
      <c r="D10" s="2">
        <v>1.75</v>
      </c>
      <c r="E10" s="9">
        <v>2.1</v>
      </c>
      <c r="F10" s="23">
        <v>4.4251932106754701</v>
      </c>
      <c r="G10" s="2">
        <v>1</v>
      </c>
      <c r="H10" s="23">
        <v>0.14863399176099401</v>
      </c>
      <c r="I10" s="2">
        <v>7</v>
      </c>
      <c r="J10" s="2">
        <v>3.67</v>
      </c>
      <c r="K10" s="2">
        <v>3.38</v>
      </c>
      <c r="L10" s="23">
        <v>2.3665956738169101</v>
      </c>
      <c r="M10" s="18">
        <v>40</v>
      </c>
      <c r="O10" s="1">
        <f t="shared" si="8"/>
        <v>212.72465753424657</v>
      </c>
      <c r="P10" s="2">
        <f>MIN(G10,I10)*3</f>
        <v>3</v>
      </c>
      <c r="Q10" s="2">
        <f t="shared" si="1"/>
        <v>46.232444944885501</v>
      </c>
      <c r="R10" s="1">
        <f t="shared" si="2"/>
        <v>261.95710247913206</v>
      </c>
      <c r="S10" s="1">
        <f t="shared" si="3"/>
        <v>480</v>
      </c>
      <c r="U10" s="1">
        <f t="shared" si="4"/>
        <v>1265.8713074373961</v>
      </c>
      <c r="V10" s="1">
        <f t="shared" si="5"/>
        <v>825.16487280926594</v>
      </c>
      <c r="X10" s="13">
        <f t="shared" si="6"/>
        <v>275.02339975258201</v>
      </c>
      <c r="Y10" s="26">
        <f t="shared" si="7"/>
        <v>0.42929929059775546</v>
      </c>
    </row>
    <row r="11" spans="1:25">
      <c r="A11" s="1">
        <v>1921</v>
      </c>
      <c r="B11" s="2">
        <v>0.85</v>
      </c>
      <c r="C11" s="2">
        <f>B11+(0.08*'Nominal wages'!D10/320)</f>
        <v>1.0873287671232876</v>
      </c>
      <c r="D11" s="2">
        <v>1.25</v>
      </c>
      <c r="E11" s="2">
        <v>2.5</v>
      </c>
      <c r="F11" s="23">
        <v>2.4110092668201801</v>
      </c>
      <c r="G11" s="2">
        <v>1.5</v>
      </c>
      <c r="H11" s="23">
        <v>0.27263299459989498</v>
      </c>
      <c r="I11" s="2">
        <v>6</v>
      </c>
      <c r="J11" s="2">
        <v>3.35</v>
      </c>
      <c r="K11" s="2">
        <v>3.5</v>
      </c>
      <c r="L11" s="23">
        <v>1.0443760905181401</v>
      </c>
      <c r="M11" s="18">
        <v>50</v>
      </c>
      <c r="O11" s="1">
        <f t="shared" si="8"/>
        <v>230</v>
      </c>
      <c r="P11" s="2">
        <f>MIN(G11,I11)*3</f>
        <v>4.5</v>
      </c>
      <c r="Q11" s="2">
        <f t="shared" si="1"/>
        <v>46.389937685297632</v>
      </c>
      <c r="R11" s="1">
        <f t="shared" si="2"/>
        <v>280.88993768529764</v>
      </c>
      <c r="S11" s="1">
        <f t="shared" si="3"/>
        <v>600</v>
      </c>
      <c r="U11" s="1">
        <f t="shared" si="4"/>
        <v>1442.669813055893</v>
      </c>
      <c r="V11" s="1">
        <f t="shared" si="5"/>
        <v>884.80330370868751</v>
      </c>
      <c r="X11" s="13">
        <f t="shared" si="6"/>
        <v>313.43467094634013</v>
      </c>
      <c r="Y11" s="26">
        <f t="shared" si="7"/>
        <v>0.13966546565969978</v>
      </c>
    </row>
    <row r="12" spans="1:25">
      <c r="A12" s="1">
        <v>1922</v>
      </c>
      <c r="B12" s="2">
        <v>0.65</v>
      </c>
      <c r="C12" s="2">
        <f>B12+(0.08*'Nominal wages'!D11/320)</f>
        <v>0.90265625000000005</v>
      </c>
      <c r="D12" s="2">
        <v>1.5</v>
      </c>
      <c r="E12" s="2">
        <v>4</v>
      </c>
      <c r="F12" s="23">
        <v>2.3440492956185701</v>
      </c>
      <c r="G12" s="2">
        <v>2.25</v>
      </c>
      <c r="H12" s="23">
        <v>6.9478502230978095E-2</v>
      </c>
      <c r="I12" s="2">
        <v>6</v>
      </c>
      <c r="J12" s="2">
        <v>3.2</v>
      </c>
      <c r="K12" s="2">
        <v>2.6</v>
      </c>
      <c r="L12" s="23">
        <v>1.1752141655569801</v>
      </c>
      <c r="M12" s="18">
        <v>75</v>
      </c>
      <c r="O12" s="1">
        <f t="shared" si="8"/>
        <v>200.38968750000001</v>
      </c>
      <c r="P12" s="2">
        <f>MIN(G12,I12)*3</f>
        <v>6.75</v>
      </c>
      <c r="Q12" s="2">
        <f t="shared" si="1"/>
        <v>36.947405388837247</v>
      </c>
      <c r="R12" s="1">
        <f t="shared" si="2"/>
        <v>244.08709288883725</v>
      </c>
      <c r="S12" s="1">
        <f t="shared" si="3"/>
        <v>900</v>
      </c>
      <c r="U12" s="1">
        <f t="shared" si="4"/>
        <v>1632.2612786665118</v>
      </c>
      <c r="V12" s="1">
        <f t="shared" si="5"/>
        <v>768.87434259983729</v>
      </c>
      <c r="X12" s="13">
        <f t="shared" si="6"/>
        <v>354.62534264413102</v>
      </c>
      <c r="Y12" s="26">
        <f t="shared" si="7"/>
        <v>0.13141708788445652</v>
      </c>
    </row>
    <row r="13" spans="1:25">
      <c r="A13" s="1">
        <v>1923</v>
      </c>
      <c r="B13" s="2">
        <v>0.8</v>
      </c>
      <c r="C13" s="2">
        <f>B13+(0.08*'Nominal wages'!D12/320)</f>
        <v>1.0525573630136986</v>
      </c>
      <c r="D13" s="2">
        <v>1.25</v>
      </c>
      <c r="E13" s="2">
        <v>3</v>
      </c>
      <c r="F13" s="23">
        <v>3.5771838177762598</v>
      </c>
      <c r="G13" s="2">
        <v>1.5</v>
      </c>
      <c r="H13" s="23">
        <v>0.114500064482685</v>
      </c>
      <c r="I13" s="2">
        <v>6</v>
      </c>
      <c r="J13" s="2">
        <v>4.3499999999999996</v>
      </c>
      <c r="K13" s="2">
        <v>2.5</v>
      </c>
      <c r="L13" s="23">
        <v>1.02843779968534</v>
      </c>
      <c r="M13" s="18">
        <v>75</v>
      </c>
      <c r="O13" s="1">
        <f t="shared" si="8"/>
        <v>230</v>
      </c>
      <c r="P13" s="2">
        <f>MIN(G13,I13)*3</f>
        <v>4.5</v>
      </c>
      <c r="Q13" s="2">
        <f t="shared" si="1"/>
        <v>42.63398865788411</v>
      </c>
      <c r="R13" s="1">
        <f t="shared" si="2"/>
        <v>277.13398865788412</v>
      </c>
      <c r="S13" s="1">
        <f t="shared" si="3"/>
        <v>900</v>
      </c>
      <c r="U13" s="1">
        <f t="shared" si="4"/>
        <v>1731.4019659736523</v>
      </c>
      <c r="V13" s="1">
        <f t="shared" si="5"/>
        <v>872.97206427233493</v>
      </c>
      <c r="X13" s="13">
        <f t="shared" si="6"/>
        <v>376.16466399285031</v>
      </c>
      <c r="Y13" s="26">
        <f t="shared" si="7"/>
        <v>6.07382461392054E-2</v>
      </c>
    </row>
    <row r="14" spans="1:25">
      <c r="A14" s="1">
        <v>1924</v>
      </c>
      <c r="B14" s="2">
        <v>1.1000000000000001</v>
      </c>
      <c r="C14" s="2">
        <f>B14+(0.08*'Nominal wages'!D13/320)</f>
        <v>1.3547328767123288</v>
      </c>
      <c r="D14" s="2">
        <v>1.6</v>
      </c>
      <c r="E14" s="2">
        <v>2.5</v>
      </c>
      <c r="F14" s="23">
        <v>4.5072904617190996</v>
      </c>
      <c r="G14" s="2">
        <v>2</v>
      </c>
      <c r="H14" s="23">
        <v>0.15</v>
      </c>
      <c r="I14" s="2">
        <v>7</v>
      </c>
      <c r="J14" s="2">
        <v>4.5</v>
      </c>
      <c r="K14" s="2">
        <v>3.96522397916325</v>
      </c>
      <c r="L14" s="23">
        <v>0.780022250809558</v>
      </c>
      <c r="M14" s="18">
        <v>75</v>
      </c>
      <c r="O14" s="1">
        <f t="shared" si="8"/>
        <v>294.40000000000003</v>
      </c>
      <c r="P14" s="2">
        <f>MIN(G14,I14)*3</f>
        <v>6</v>
      </c>
      <c r="Q14" s="2">
        <f t="shared" si="1"/>
        <v>48.257493345431087</v>
      </c>
      <c r="R14" s="1">
        <f t="shared" si="2"/>
        <v>348.65749334543113</v>
      </c>
      <c r="S14" s="1">
        <f t="shared" si="3"/>
        <v>900</v>
      </c>
      <c r="U14" s="1">
        <f t="shared" si="4"/>
        <v>1945.9724800362933</v>
      </c>
      <c r="V14" s="1">
        <f t="shared" si="5"/>
        <v>1098.271104038108</v>
      </c>
      <c r="X14" s="13">
        <f t="shared" si="6"/>
        <v>422.78228769397452</v>
      </c>
      <c r="Y14" s="26">
        <f t="shared" si="7"/>
        <v>0.1239287688702474</v>
      </c>
    </row>
    <row r="15" spans="1:25">
      <c r="A15" s="1">
        <v>1925</v>
      </c>
      <c r="B15" s="2">
        <v>1</v>
      </c>
      <c r="C15" s="2">
        <f>B15+(0.08*'Nominal wages'!D14/320)</f>
        <v>1.2887500000000001</v>
      </c>
      <c r="D15" s="2">
        <v>1.8</v>
      </c>
      <c r="E15" s="2">
        <v>3.5</v>
      </c>
      <c r="F15" s="23">
        <v>4.9955612225120598</v>
      </c>
      <c r="G15" s="2">
        <v>2.5</v>
      </c>
      <c r="H15" s="23">
        <v>0.157663022519169</v>
      </c>
      <c r="I15" s="2">
        <v>7</v>
      </c>
      <c r="J15" s="2">
        <v>4.2</v>
      </c>
      <c r="K15" s="2">
        <v>3.2939993035058799</v>
      </c>
      <c r="L15" s="23">
        <v>1.82863453102036</v>
      </c>
      <c r="M15" s="18">
        <v>75</v>
      </c>
      <c r="O15" s="1">
        <f t="shared" si="8"/>
        <v>286.10250000000002</v>
      </c>
      <c r="P15" s="2">
        <f>MIN(G15,I15)*3</f>
        <v>7.5</v>
      </c>
      <c r="Q15" s="2">
        <f t="shared" si="1"/>
        <v>53.417355180422</v>
      </c>
      <c r="R15" s="1">
        <f t="shared" si="2"/>
        <v>347.01985518042204</v>
      </c>
      <c r="S15" s="1">
        <f t="shared" si="3"/>
        <v>900</v>
      </c>
      <c r="U15" s="1">
        <f t="shared" si="4"/>
        <v>1941.0595655412662</v>
      </c>
      <c r="V15" s="1">
        <f t="shared" si="5"/>
        <v>1093.1125438183294</v>
      </c>
      <c r="X15" s="13">
        <f t="shared" si="6"/>
        <v>421.71490711651967</v>
      </c>
      <c r="Y15" s="26">
        <f t="shared" si="7"/>
        <v>-2.524657745897494E-3</v>
      </c>
    </row>
    <row r="16" spans="1:25">
      <c r="A16" s="1">
        <v>1926</v>
      </c>
      <c r="B16" s="2">
        <v>1.21</v>
      </c>
      <c r="C16" s="2">
        <f>B16+(0.08*'Nominal wages'!D15/320)</f>
        <v>1.49875</v>
      </c>
      <c r="D16" s="2">
        <v>2.1349999999999998</v>
      </c>
      <c r="E16" s="2">
        <v>4</v>
      </c>
      <c r="F16" s="23">
        <v>6.8454016810685898</v>
      </c>
      <c r="G16" s="2">
        <v>2.8928571428571499</v>
      </c>
      <c r="H16" s="23">
        <v>0.18018120970071799</v>
      </c>
      <c r="I16" s="2">
        <v>7.3888888888888902</v>
      </c>
      <c r="J16" s="2">
        <v>3.1</v>
      </c>
      <c r="K16" s="9">
        <v>5.4819996517529397</v>
      </c>
      <c r="L16" s="23">
        <v>3.1638447940566499</v>
      </c>
      <c r="M16" s="19">
        <v>70.34</v>
      </c>
      <c r="O16" s="1">
        <f t="shared" si="8"/>
        <v>332.72250000000003</v>
      </c>
      <c r="P16" s="2">
        <f>MIN(G16,I16)*3</f>
        <v>8.6785714285714501</v>
      </c>
      <c r="Q16" s="2">
        <f t="shared" si="1"/>
        <v>64.958286459304873</v>
      </c>
      <c r="R16" s="1">
        <f t="shared" si="2"/>
        <v>406.35935788787634</v>
      </c>
      <c r="S16" s="1">
        <f t="shared" si="3"/>
        <v>844.08</v>
      </c>
      <c r="U16" s="1">
        <f t="shared" si="4"/>
        <v>2063.1580736636292</v>
      </c>
      <c r="V16" s="1">
        <f t="shared" si="5"/>
        <v>1280.0319773468104</v>
      </c>
      <c r="X16" s="13">
        <f t="shared" si="6"/>
        <v>448.24204823365983</v>
      </c>
      <c r="Y16" s="26">
        <f t="shared" si="7"/>
        <v>6.2903019716613245E-2</v>
      </c>
    </row>
    <row r="17" spans="1:25">
      <c r="A17" s="1">
        <v>1927</v>
      </c>
      <c r="B17" s="2">
        <v>1.92788001926595</v>
      </c>
      <c r="C17" s="2">
        <f>B17+(0.08*'Nominal wages'!D16/320)</f>
        <v>2.3610050192659502</v>
      </c>
      <c r="D17" s="2">
        <v>1.97656363147263</v>
      </c>
      <c r="E17" s="2">
        <v>4</v>
      </c>
      <c r="F17" s="23">
        <v>6.7988851292150203</v>
      </c>
      <c r="G17" s="2">
        <v>3.28571428571429</v>
      </c>
      <c r="H17" s="23">
        <v>0.21628560100947</v>
      </c>
      <c r="I17" s="2">
        <v>7.7777777777777803</v>
      </c>
      <c r="J17" s="2">
        <v>4.5</v>
      </c>
      <c r="K17" s="2">
        <v>7.67</v>
      </c>
      <c r="L17" s="23">
        <v>3.89699084449851</v>
      </c>
      <c r="M17" s="19">
        <v>65.34</v>
      </c>
      <c r="O17" s="1">
        <f t="shared" si="8"/>
        <v>363.68770819096392</v>
      </c>
      <c r="P17" s="2">
        <f>MIN(G17,I17)*3</f>
        <v>9.8571428571428701</v>
      </c>
      <c r="Q17" s="2">
        <f t="shared" si="1"/>
        <v>74.15168146984557</v>
      </c>
      <c r="R17" s="1">
        <f t="shared" si="2"/>
        <v>447.69653251795239</v>
      </c>
      <c r="S17" s="1">
        <f t="shared" si="3"/>
        <v>784.08</v>
      </c>
      <c r="U17" s="1">
        <f t="shared" si="4"/>
        <v>2127.1695975538573</v>
      </c>
      <c r="V17" s="1">
        <f t="shared" si="5"/>
        <v>1410.2440774315501</v>
      </c>
      <c r="X17" s="13">
        <f t="shared" si="6"/>
        <v>462.14920200213624</v>
      </c>
      <c r="Y17" s="26">
        <f t="shared" si="7"/>
        <v>3.1025991031584071E-2</v>
      </c>
    </row>
    <row r="18" spans="1:25">
      <c r="A18" s="1">
        <v>1928</v>
      </c>
      <c r="B18" s="2">
        <v>1.88</v>
      </c>
      <c r="C18" s="2">
        <f>B18+(0.08*'Nominal wages'!D17/320)</f>
        <v>2.3505042808219176</v>
      </c>
      <c r="D18" s="2">
        <v>1.81</v>
      </c>
      <c r="E18" s="2">
        <v>3.7990620298912501</v>
      </c>
      <c r="F18" s="23">
        <v>6.4174592578571703</v>
      </c>
      <c r="G18" s="2">
        <v>3.5979999999999999</v>
      </c>
      <c r="H18" s="23">
        <v>0.29830641291395998</v>
      </c>
      <c r="I18" s="2">
        <v>7</v>
      </c>
      <c r="J18" s="2">
        <v>4.5830000000000002</v>
      </c>
      <c r="K18" s="2">
        <v>8.1999999999999993</v>
      </c>
      <c r="L18" s="23">
        <v>2.1881705756146701</v>
      </c>
      <c r="M18" s="18">
        <v>61</v>
      </c>
      <c r="O18" s="1">
        <f t="shared" si="8"/>
        <v>333.04</v>
      </c>
      <c r="P18" s="2">
        <f>MIN(G18,I18)*3</f>
        <v>10.794</v>
      </c>
      <c r="Q18" s="2">
        <f t="shared" si="1"/>
        <v>75.918604377595557</v>
      </c>
      <c r="R18" s="1">
        <f t="shared" si="2"/>
        <v>419.75260437759556</v>
      </c>
      <c r="S18" s="1">
        <f t="shared" si="3"/>
        <v>732</v>
      </c>
      <c r="U18" s="1">
        <f t="shared" si="4"/>
        <v>1991.2578131327866</v>
      </c>
      <c r="V18" s="1">
        <f t="shared" si="5"/>
        <v>1322.2207037894259</v>
      </c>
      <c r="X18" s="13">
        <f t="shared" si="6"/>
        <v>432.6209862993947</v>
      </c>
      <c r="Y18" s="26">
        <f t="shared" si="7"/>
        <v>-6.3893252600715392E-2</v>
      </c>
    </row>
    <row r="19" spans="1:25">
      <c r="A19" s="1">
        <v>1929</v>
      </c>
      <c r="B19" s="2">
        <v>1.125</v>
      </c>
      <c r="C19" s="2">
        <f>B19+(0.08*'Nominal wages'!D18/320)</f>
        <v>1.6664062500000001</v>
      </c>
      <c r="D19" s="2">
        <v>1.75</v>
      </c>
      <c r="E19" s="2">
        <v>3.5981240597825002</v>
      </c>
      <c r="F19" s="23">
        <v>6.1000004353368702</v>
      </c>
      <c r="G19" s="2">
        <v>4</v>
      </c>
      <c r="H19" s="23">
        <v>0.21284942994557099</v>
      </c>
      <c r="I19" s="2">
        <v>10</v>
      </c>
      <c r="J19" s="2">
        <v>3.83</v>
      </c>
      <c r="K19" s="2">
        <v>6.25</v>
      </c>
      <c r="L19" s="23">
        <v>1.8615289579316701</v>
      </c>
      <c r="M19" s="18">
        <v>76</v>
      </c>
      <c r="O19" s="1">
        <f t="shared" si="8"/>
        <v>322</v>
      </c>
      <c r="P19" s="2">
        <f>MIN(G19,I19)*3</f>
        <v>12</v>
      </c>
      <c r="Q19" s="2">
        <f t="shared" si="1"/>
        <v>64.117975172575839</v>
      </c>
      <c r="R19" s="1">
        <f t="shared" si="2"/>
        <v>398.11797517257583</v>
      </c>
      <c r="S19" s="1">
        <f t="shared" si="3"/>
        <v>912</v>
      </c>
      <c r="U19" s="1">
        <f t="shared" si="4"/>
        <v>2106.3539255177275</v>
      </c>
      <c r="V19" s="1">
        <f t="shared" si="5"/>
        <v>1254.0716217936138</v>
      </c>
      <c r="X19" s="13">
        <f t="shared" si="6"/>
        <v>457.62678581505929</v>
      </c>
      <c r="Y19" s="26">
        <f t="shared" si="7"/>
        <v>5.7800708489808131E-2</v>
      </c>
    </row>
    <row r="20" spans="1:25">
      <c r="A20" s="1">
        <v>1930</v>
      </c>
      <c r="B20" s="2">
        <v>1.0625</v>
      </c>
      <c r="C20" s="2">
        <f>B20+(0.08*'Nominal wages'!D19/320)</f>
        <v>1.6038952616780822</v>
      </c>
      <c r="D20" s="2">
        <v>1.8149999999999999</v>
      </c>
      <c r="E20" s="2">
        <v>4.7</v>
      </c>
      <c r="F20" s="2">
        <v>6.69</v>
      </c>
      <c r="G20" s="2">
        <v>3.5</v>
      </c>
      <c r="H20" s="2">
        <v>0.28142471497278598</v>
      </c>
      <c r="I20" s="2">
        <v>10</v>
      </c>
      <c r="J20" s="2">
        <v>2.4860000000000002</v>
      </c>
      <c r="K20" s="2">
        <v>4.88</v>
      </c>
      <c r="L20" s="2">
        <v>2.375</v>
      </c>
      <c r="M20" s="18">
        <v>76</v>
      </c>
      <c r="O20" s="1">
        <f t="shared" si="8"/>
        <v>333.96</v>
      </c>
      <c r="P20" s="2">
        <f>MIN(G20,I20)*3</f>
        <v>10.5</v>
      </c>
      <c r="Q20" s="2">
        <f t="shared" si="1"/>
        <v>69.76334347855321</v>
      </c>
      <c r="R20" s="1">
        <f t="shared" si="2"/>
        <v>414.2233434785532</v>
      </c>
      <c r="S20" s="1">
        <f t="shared" si="3"/>
        <v>912</v>
      </c>
      <c r="U20" s="1">
        <f t="shared" si="4"/>
        <v>2154.6700304356596</v>
      </c>
      <c r="V20" s="1">
        <f t="shared" si="5"/>
        <v>1304.8035319574426</v>
      </c>
      <c r="X20" s="13">
        <f t="shared" si="6"/>
        <v>468.12395038404873</v>
      </c>
      <c r="Y20" s="26">
        <f t="shared" si="7"/>
        <v>2.2938265185446668E-2</v>
      </c>
    </row>
    <row r="21" spans="1:25">
      <c r="A21" s="1">
        <v>1931</v>
      </c>
      <c r="B21" s="2">
        <v>1</v>
      </c>
      <c r="C21" s="2">
        <f>B21+(0.08*'Nominal wages'!D20/320)</f>
        <v>1.5775000000000001</v>
      </c>
      <c r="D21" s="2">
        <v>1.25</v>
      </c>
      <c r="E21" s="2">
        <v>4</v>
      </c>
      <c r="F21" s="2">
        <v>3.75</v>
      </c>
      <c r="G21" s="2">
        <v>3</v>
      </c>
      <c r="H21" s="2">
        <v>0.35</v>
      </c>
      <c r="I21" s="2">
        <v>10</v>
      </c>
      <c r="J21" s="2">
        <v>2.8</v>
      </c>
      <c r="K21" s="2">
        <v>5.5</v>
      </c>
      <c r="L21" s="2">
        <v>2.25</v>
      </c>
      <c r="M21" s="19">
        <v>71</v>
      </c>
      <c r="O21" s="1">
        <f t="shared" si="8"/>
        <v>230</v>
      </c>
      <c r="P21" s="2">
        <f>MIN(G21,I21)*3</f>
        <v>9</v>
      </c>
      <c r="Q21" s="2">
        <f t="shared" si="1"/>
        <v>63.66687499999999</v>
      </c>
      <c r="R21" s="1">
        <f t="shared" si="2"/>
        <v>302.666875</v>
      </c>
      <c r="S21" s="1">
        <f t="shared" si="3"/>
        <v>852</v>
      </c>
      <c r="U21" s="1">
        <f t="shared" si="4"/>
        <v>1760.0006250000001</v>
      </c>
      <c r="V21" s="1">
        <f t="shared" si="5"/>
        <v>953.40065625</v>
      </c>
      <c r="X21" s="13">
        <f t="shared" si="6"/>
        <v>382.37801316000485</v>
      </c>
      <c r="Y21" s="26">
        <f t="shared" si="7"/>
        <v>-0.1831693019630761</v>
      </c>
    </row>
    <row r="22" spans="1:25">
      <c r="A22" s="1">
        <v>1932</v>
      </c>
      <c r="B22" s="2">
        <v>0.875</v>
      </c>
      <c r="C22" s="2">
        <f>B22+(0.08*'Nominal wages'!D21/320)</f>
        <v>1.46675</v>
      </c>
      <c r="D22" s="2">
        <v>1.24</v>
      </c>
      <c r="E22" s="2">
        <v>3.5</v>
      </c>
      <c r="F22" s="2">
        <v>3</v>
      </c>
      <c r="G22" s="2">
        <v>2.5</v>
      </c>
      <c r="H22" s="2">
        <v>0.34150000000000003</v>
      </c>
      <c r="I22" s="2">
        <v>6.5</v>
      </c>
      <c r="J22" s="2">
        <v>1.738</v>
      </c>
      <c r="K22" s="2">
        <v>3.6722000000000001</v>
      </c>
      <c r="L22" s="2">
        <v>2.1833</v>
      </c>
      <c r="M22" s="19">
        <v>66</v>
      </c>
      <c r="O22" s="1">
        <f t="shared" si="8"/>
        <v>228.16</v>
      </c>
      <c r="P22" s="2">
        <f>MIN(G22,I22)*3</f>
        <v>7.5</v>
      </c>
      <c r="Q22" s="2">
        <f t="shared" si="1"/>
        <v>54.174786249999997</v>
      </c>
      <c r="R22" s="1">
        <f t="shared" si="2"/>
        <v>289.83478624999998</v>
      </c>
      <c r="S22" s="1">
        <f t="shared" si="3"/>
        <v>792</v>
      </c>
      <c r="U22" s="1">
        <f t="shared" si="4"/>
        <v>1661.5043587499999</v>
      </c>
      <c r="V22" s="1">
        <f t="shared" si="5"/>
        <v>912.97957668749996</v>
      </c>
      <c r="X22" s="13">
        <f t="shared" si="6"/>
        <v>360.97869883171938</v>
      </c>
      <c r="Y22" s="26">
        <f>(X22-X21)/X21</f>
        <v>-5.5963767768548438E-2</v>
      </c>
    </row>
    <row r="23" spans="1:25">
      <c r="A23" s="1">
        <v>1933</v>
      </c>
      <c r="B23" s="2">
        <v>0.75</v>
      </c>
      <c r="C23" s="2">
        <f>B23+(0.08*'Nominal wages'!D22/320)</f>
        <v>1.25925</v>
      </c>
      <c r="D23" s="2">
        <v>0.9</v>
      </c>
      <c r="E23" s="2">
        <v>3</v>
      </c>
      <c r="F23" s="2">
        <v>2</v>
      </c>
      <c r="G23" s="2">
        <v>2</v>
      </c>
      <c r="H23" s="2">
        <v>0.33300000000000002</v>
      </c>
      <c r="I23" s="2">
        <v>3</v>
      </c>
      <c r="J23" s="2">
        <v>1.794</v>
      </c>
      <c r="K23" s="2">
        <v>2.9361000000000002</v>
      </c>
      <c r="L23" s="2">
        <v>2.1166330000000002</v>
      </c>
      <c r="M23" s="19">
        <v>61</v>
      </c>
      <c r="O23" s="1">
        <f t="shared" si="8"/>
        <v>165.6</v>
      </c>
      <c r="P23" s="2">
        <f>MIN(G23,I23)*3</f>
        <v>6</v>
      </c>
      <c r="Q23" s="2">
        <f t="shared" si="1"/>
        <v>47.805844367500001</v>
      </c>
      <c r="R23" s="1">
        <f t="shared" si="2"/>
        <v>219.40584436749998</v>
      </c>
      <c r="S23" s="1">
        <f t="shared" si="3"/>
        <v>732</v>
      </c>
      <c r="U23" s="1">
        <f t="shared" si="4"/>
        <v>1390.2175331025001</v>
      </c>
      <c r="V23" s="1">
        <f t="shared" si="5"/>
        <v>691.12840975762492</v>
      </c>
      <c r="X23" s="13">
        <f t="shared" si="6"/>
        <v>302.03888033729373</v>
      </c>
      <c r="Y23" s="26">
        <f t="shared" si="7"/>
        <v>-0.16327782964806503</v>
      </c>
    </row>
    <row r="24" spans="1:25">
      <c r="A24" s="1">
        <v>1934</v>
      </c>
      <c r="B24" s="2">
        <v>0.5</v>
      </c>
      <c r="C24" s="2">
        <f>B24+(0.08*'Nominal wages'!D23/320)</f>
        <v>1.0055000000000001</v>
      </c>
      <c r="D24" s="2">
        <v>0.7</v>
      </c>
      <c r="E24" s="2">
        <v>2.75</v>
      </c>
      <c r="F24" s="2">
        <v>4.95</v>
      </c>
      <c r="G24" s="2">
        <v>2.5</v>
      </c>
      <c r="H24" s="2">
        <v>0.3</v>
      </c>
      <c r="I24" s="2">
        <v>4</v>
      </c>
      <c r="J24" s="2">
        <v>1.85</v>
      </c>
      <c r="K24" s="2">
        <v>2.2000000000000002</v>
      </c>
      <c r="L24" s="2">
        <v>2.0499999999999998</v>
      </c>
      <c r="M24" s="19">
        <v>55</v>
      </c>
      <c r="O24" s="1">
        <f t="shared" si="8"/>
        <v>128.79999999999998</v>
      </c>
      <c r="P24" s="2">
        <f>MIN(G24,I24)*3</f>
        <v>7.5</v>
      </c>
      <c r="Q24" s="2">
        <f t="shared" si="1"/>
        <v>53.454374999999999</v>
      </c>
      <c r="R24" s="1">
        <f t="shared" si="2"/>
        <v>189.75437499999998</v>
      </c>
      <c r="S24" s="1">
        <f t="shared" si="3"/>
        <v>660</v>
      </c>
      <c r="U24" s="1">
        <f t="shared" si="4"/>
        <v>1229.2631249999999</v>
      </c>
      <c r="V24" s="1">
        <f t="shared" si="5"/>
        <v>597.72628124999994</v>
      </c>
      <c r="X24" s="13">
        <f t="shared" si="6"/>
        <v>267.06990026685855</v>
      </c>
      <c r="Y24" s="26">
        <f t="shared" si="7"/>
        <v>-0.11577641935165604</v>
      </c>
    </row>
    <row r="25" spans="1:25">
      <c r="A25" s="1">
        <v>1935</v>
      </c>
      <c r="B25" s="2">
        <v>0.3</v>
      </c>
      <c r="C25" s="2">
        <f>B25+(0.08*'Nominal wages'!D24/320)</f>
        <v>0.81150000000000011</v>
      </c>
      <c r="D25" s="2">
        <v>0.5</v>
      </c>
      <c r="E25" s="2">
        <v>2.5</v>
      </c>
      <c r="F25" s="2">
        <v>4.95</v>
      </c>
      <c r="G25" s="2">
        <v>2.5</v>
      </c>
      <c r="H25" s="2">
        <v>0.3</v>
      </c>
      <c r="I25" s="2">
        <v>7</v>
      </c>
      <c r="J25" s="2">
        <v>1.85</v>
      </c>
      <c r="K25" s="2">
        <v>3.2</v>
      </c>
      <c r="L25" s="2">
        <v>2.33</v>
      </c>
      <c r="M25" s="20">
        <v>51</v>
      </c>
      <c r="O25" s="1">
        <f t="shared" si="8"/>
        <v>92</v>
      </c>
      <c r="P25" s="2">
        <f>MIN(G25,I25)*3</f>
        <v>7.5</v>
      </c>
      <c r="Q25" s="2">
        <f t="shared" si="1"/>
        <v>54.436925000000002</v>
      </c>
      <c r="R25" s="1">
        <f t="shared" si="2"/>
        <v>153.936925</v>
      </c>
      <c r="S25" s="1">
        <f t="shared" si="3"/>
        <v>612</v>
      </c>
      <c r="U25" s="1">
        <f t="shared" si="4"/>
        <v>1073.8107749999999</v>
      </c>
      <c r="V25" s="1">
        <f t="shared" si="5"/>
        <v>484.90131374999999</v>
      </c>
      <c r="X25" s="13">
        <f t="shared" si="6"/>
        <v>233.29629820688558</v>
      </c>
      <c r="Y25" s="26">
        <f t="shared" si="7"/>
        <v>-0.12645978459656479</v>
      </c>
    </row>
    <row r="26" spans="1:25">
      <c r="A26" s="1">
        <v>1936</v>
      </c>
      <c r="B26" s="2">
        <v>0.93500000000000005</v>
      </c>
      <c r="C26" s="2">
        <f>B26+(0.08*'Nominal wages'!D25/320)</f>
        <v>1.4472500000000001</v>
      </c>
      <c r="D26" s="2">
        <v>0.540481259844249</v>
      </c>
      <c r="E26" s="2">
        <v>2.25</v>
      </c>
      <c r="F26" s="2">
        <v>4.95</v>
      </c>
      <c r="G26" s="2">
        <v>3</v>
      </c>
      <c r="H26" s="2">
        <v>0.4</v>
      </c>
      <c r="I26" s="2">
        <v>8.9</v>
      </c>
      <c r="J26" s="2">
        <v>1.85</v>
      </c>
      <c r="K26" s="2">
        <v>2.5</v>
      </c>
      <c r="L26" s="2">
        <v>2.66</v>
      </c>
      <c r="M26" s="18">
        <v>76.25</v>
      </c>
      <c r="O26" s="1">
        <f t="shared" si="8"/>
        <v>99.448551811341815</v>
      </c>
      <c r="P26" s="2">
        <f>MIN(G26,I26)*3</f>
        <v>9</v>
      </c>
      <c r="Q26" s="2">
        <f t="shared" si="1"/>
        <v>59.348600000000005</v>
      </c>
      <c r="R26" s="1">
        <f t="shared" si="2"/>
        <v>167.79715181134182</v>
      </c>
      <c r="S26" s="1">
        <f t="shared" si="3"/>
        <v>915</v>
      </c>
      <c r="U26" s="1">
        <f t="shared" si="4"/>
        <v>1418.3914554340254</v>
      </c>
      <c r="V26" s="1">
        <f t="shared" si="5"/>
        <v>528.56102820572676</v>
      </c>
      <c r="X26" s="13">
        <f t="shared" si="6"/>
        <v>308.15995114319361</v>
      </c>
      <c r="Y26" s="26">
        <f t="shared" si="7"/>
        <v>0.32089515998200474</v>
      </c>
    </row>
    <row r="27" spans="1:25">
      <c r="A27" s="1">
        <v>1937</v>
      </c>
      <c r="B27" s="2">
        <v>1.45</v>
      </c>
      <c r="C27" s="2">
        <f>B27+(0.08*'Nominal wages'!D26/320)</f>
        <v>2.0529999999999999</v>
      </c>
      <c r="D27" s="2">
        <v>1.4</v>
      </c>
      <c r="E27" s="2">
        <v>3</v>
      </c>
      <c r="F27" s="2">
        <v>6.5</v>
      </c>
      <c r="G27" s="2">
        <v>3</v>
      </c>
      <c r="H27" s="2">
        <v>0.65</v>
      </c>
      <c r="I27" s="2">
        <v>9</v>
      </c>
      <c r="J27" s="2">
        <v>2.75</v>
      </c>
      <c r="K27" s="2">
        <v>5</v>
      </c>
      <c r="L27" s="2">
        <v>3</v>
      </c>
      <c r="M27" s="19">
        <v>81</v>
      </c>
      <c r="O27" s="1">
        <f t="shared" si="8"/>
        <v>257.59999999999997</v>
      </c>
      <c r="P27" s="2">
        <f>MIN(G27,I27)*3</f>
        <v>9</v>
      </c>
      <c r="Q27" s="2">
        <f t="shared" si="1"/>
        <v>88.257499999999993</v>
      </c>
      <c r="R27" s="1">
        <f t="shared" si="2"/>
        <v>354.85749999999996</v>
      </c>
      <c r="S27" s="1">
        <f t="shared" si="3"/>
        <v>972</v>
      </c>
      <c r="U27" s="1">
        <f t="shared" si="4"/>
        <v>2036.5724999999998</v>
      </c>
      <c r="V27" s="1">
        <f t="shared" si="5"/>
        <v>1117.8011249999997</v>
      </c>
      <c r="X27" s="13">
        <f t="shared" si="6"/>
        <v>442.46606230966756</v>
      </c>
      <c r="Y27" s="26">
        <f t="shared" si="7"/>
        <v>0.43583246514750884</v>
      </c>
    </row>
    <row r="28" spans="1:25">
      <c r="A28" s="1">
        <v>1938</v>
      </c>
      <c r="B28" s="2">
        <v>0.75</v>
      </c>
      <c r="C28" s="2">
        <f>B28+(0.08*'Nominal wages'!D27/320)</f>
        <v>1.2749999999999999</v>
      </c>
      <c r="D28" s="2">
        <v>1</v>
      </c>
      <c r="E28" s="2">
        <v>3.375</v>
      </c>
      <c r="F28" s="2">
        <v>6</v>
      </c>
      <c r="G28" s="2">
        <v>3</v>
      </c>
      <c r="H28" s="2">
        <v>0.85</v>
      </c>
      <c r="I28" s="2">
        <v>11</v>
      </c>
      <c r="J28" s="2">
        <v>2.5</v>
      </c>
      <c r="K28" s="2">
        <v>5</v>
      </c>
      <c r="L28" s="2">
        <v>3</v>
      </c>
      <c r="M28" s="19">
        <v>86</v>
      </c>
      <c r="O28" s="1">
        <f t="shared" si="8"/>
        <v>184</v>
      </c>
      <c r="P28" s="2">
        <f>MIN(G28,I28)*3</f>
        <v>9</v>
      </c>
      <c r="Q28" s="2">
        <f t="shared" si="1"/>
        <v>99.786874999999981</v>
      </c>
      <c r="R28" s="1">
        <f t="shared" si="2"/>
        <v>292.78687500000001</v>
      </c>
      <c r="S28" s="1">
        <f t="shared" si="3"/>
        <v>1032</v>
      </c>
      <c r="U28" s="1">
        <f t="shared" si="4"/>
        <v>1910.360625</v>
      </c>
      <c r="V28" s="1">
        <f t="shared" si="5"/>
        <v>922.27865625000004</v>
      </c>
      <c r="X28" s="13">
        <f t="shared" si="6"/>
        <v>415.04525045643385</v>
      </c>
      <c r="Y28" s="26">
        <f t="shared" si="7"/>
        <v>-6.197268940830717E-2</v>
      </c>
    </row>
    <row r="29" spans="1:25">
      <c r="A29" s="1">
        <v>1939</v>
      </c>
      <c r="B29" s="2">
        <v>1.5</v>
      </c>
      <c r="C29" s="2">
        <f>B29+(0.08*'Nominal wages'!D28/320)</f>
        <v>2.1</v>
      </c>
      <c r="D29" s="2">
        <v>1.5</v>
      </c>
      <c r="E29" s="2">
        <v>3.75</v>
      </c>
      <c r="F29" s="2">
        <v>6</v>
      </c>
      <c r="G29" s="2">
        <v>3</v>
      </c>
      <c r="H29" s="2">
        <v>1</v>
      </c>
      <c r="I29" s="2">
        <v>11</v>
      </c>
      <c r="J29" s="2">
        <v>4.5</v>
      </c>
      <c r="K29" s="2">
        <v>5.5</v>
      </c>
      <c r="L29" s="2">
        <v>3</v>
      </c>
      <c r="M29" s="19">
        <v>91</v>
      </c>
      <c r="O29" s="1">
        <f t="shared" si="8"/>
        <v>276</v>
      </c>
      <c r="P29" s="2">
        <f>MIN(G29,I29)*3</f>
        <v>9</v>
      </c>
      <c r="Q29" s="2">
        <f t="shared" si="1"/>
        <v>115.3475</v>
      </c>
      <c r="R29" s="1">
        <f t="shared" si="2"/>
        <v>400.34749999999997</v>
      </c>
      <c r="S29" s="1">
        <f t="shared" si="3"/>
        <v>1092</v>
      </c>
      <c r="U29" s="1">
        <f t="shared" si="4"/>
        <v>2293.0425</v>
      </c>
      <c r="V29" s="1">
        <f t="shared" si="5"/>
        <v>1261.094625</v>
      </c>
      <c r="X29" s="13">
        <f t="shared" si="6"/>
        <v>498.18677492881596</v>
      </c>
      <c r="Y29" s="26">
        <f t="shared" si="7"/>
        <v>0.20031918057356315</v>
      </c>
    </row>
    <row r="30" spans="1:25">
      <c r="A30" s="1">
        <v>1940</v>
      </c>
      <c r="B30" s="2">
        <v>1.5</v>
      </c>
      <c r="C30" s="2">
        <f>B30+(0.08*'Nominal wages'!D29/320)</f>
        <v>2.145</v>
      </c>
      <c r="D30" s="2">
        <v>2.5</v>
      </c>
      <c r="E30" s="2">
        <v>3.625</v>
      </c>
      <c r="F30" s="2">
        <v>6</v>
      </c>
      <c r="G30" s="2">
        <v>4</v>
      </c>
      <c r="H30" s="2">
        <v>1</v>
      </c>
      <c r="I30" s="2">
        <v>11</v>
      </c>
      <c r="J30" s="2">
        <v>6</v>
      </c>
      <c r="K30" s="2">
        <v>5.5</v>
      </c>
      <c r="L30" s="2">
        <v>3.75</v>
      </c>
      <c r="M30" s="19">
        <v>96</v>
      </c>
      <c r="O30" s="1">
        <f t="shared" si="8"/>
        <v>460</v>
      </c>
      <c r="P30" s="2">
        <f>MIN(G30,I30)*3</f>
        <v>12</v>
      </c>
      <c r="Q30" s="2">
        <f t="shared" si="1"/>
        <v>119.2175</v>
      </c>
      <c r="R30" s="1">
        <f t="shared" si="2"/>
        <v>591.21749999999997</v>
      </c>
      <c r="S30" s="1">
        <f t="shared" si="3"/>
        <v>1152</v>
      </c>
      <c r="U30" s="1">
        <f t="shared" si="4"/>
        <v>2925.6525000000001</v>
      </c>
      <c r="V30" s="1">
        <f t="shared" si="5"/>
        <v>1862.3351249999998</v>
      </c>
      <c r="X30" s="13">
        <f t="shared" si="6"/>
        <v>635.62772322686033</v>
      </c>
      <c r="Y30" s="26">
        <f t="shared" si="7"/>
        <v>0.27588237025698398</v>
      </c>
    </row>
    <row r="31" spans="1:25">
      <c r="A31" s="1">
        <v>1941</v>
      </c>
      <c r="B31" s="2">
        <v>2</v>
      </c>
      <c r="C31" s="2">
        <f>B31+(0.08*'Nominal wages'!D30/320)</f>
        <v>2.7050000000000001</v>
      </c>
      <c r="D31" s="2">
        <v>3</v>
      </c>
      <c r="E31" s="2">
        <v>3.5</v>
      </c>
      <c r="F31" s="2">
        <v>6</v>
      </c>
      <c r="G31" s="2">
        <v>6</v>
      </c>
      <c r="H31" s="2">
        <v>1.05</v>
      </c>
      <c r="I31" s="2">
        <v>13</v>
      </c>
      <c r="J31" s="2">
        <v>7.5</v>
      </c>
      <c r="K31" s="2">
        <v>6.5</v>
      </c>
      <c r="L31" s="2">
        <v>4.5</v>
      </c>
      <c r="M31" s="19">
        <v>100</v>
      </c>
      <c r="O31" s="1">
        <f t="shared" si="8"/>
        <v>552</v>
      </c>
      <c r="P31" s="2">
        <f>MIN(G31,I31)*3</f>
        <v>18</v>
      </c>
      <c r="Q31" s="2">
        <f t="shared" si="1"/>
        <v>127.60250000000001</v>
      </c>
      <c r="R31" s="1">
        <f t="shared" si="2"/>
        <v>697.60249999999996</v>
      </c>
      <c r="S31" s="1">
        <f t="shared" si="3"/>
        <v>1200</v>
      </c>
      <c r="U31" s="1">
        <f t="shared" si="4"/>
        <v>3292.8074999999999</v>
      </c>
      <c r="V31" s="1">
        <f t="shared" si="5"/>
        <v>2197.4478749999998</v>
      </c>
      <c r="X31" s="13">
        <f t="shared" si="6"/>
        <v>715.39587638973853</v>
      </c>
      <c r="Y31" s="26">
        <f t="shared" si="7"/>
        <v>0.12549508186635269</v>
      </c>
    </row>
    <row r="32" spans="1:25">
      <c r="A32" s="1">
        <v>1942</v>
      </c>
      <c r="B32" s="2">
        <v>2.75</v>
      </c>
      <c r="C32" s="2">
        <f>B32+(0.08*'Nominal wages'!D31/320)</f>
        <v>3.5540000000000003</v>
      </c>
      <c r="D32" s="2">
        <v>4.5</v>
      </c>
      <c r="E32" s="2">
        <v>4.75</v>
      </c>
      <c r="F32" s="2">
        <v>10</v>
      </c>
      <c r="G32" s="2">
        <v>8</v>
      </c>
      <c r="H32" s="2">
        <v>1.25</v>
      </c>
      <c r="I32" s="2">
        <v>15</v>
      </c>
      <c r="J32" s="2">
        <v>10</v>
      </c>
      <c r="K32" s="2">
        <v>6.5</v>
      </c>
      <c r="L32" s="2">
        <v>5.35</v>
      </c>
      <c r="M32" s="18">
        <v>103</v>
      </c>
      <c r="O32" s="1">
        <f t="shared" si="8"/>
        <v>788.98800000000006</v>
      </c>
      <c r="P32" s="2">
        <f>MIN(G32,I32)*3</f>
        <v>24</v>
      </c>
      <c r="Q32" s="2">
        <f t="shared" si="1"/>
        <v>163.56662499999999</v>
      </c>
      <c r="R32" s="1">
        <f t="shared" si="2"/>
        <v>976.55462499999999</v>
      </c>
      <c r="S32" s="1">
        <f t="shared" si="3"/>
        <v>1236</v>
      </c>
      <c r="U32" s="1">
        <f t="shared" si="4"/>
        <v>4165.6638750000002</v>
      </c>
      <c r="V32" s="1">
        <f t="shared" si="5"/>
        <v>3076.14706875</v>
      </c>
      <c r="X32" s="13">
        <f>U32/U$4*100</f>
        <v>905.03278998262113</v>
      </c>
      <c r="Y32" s="26">
        <f t="shared" si="7"/>
        <v>0.26507968504080504</v>
      </c>
    </row>
    <row r="33" spans="1:25">
      <c r="A33" s="1">
        <v>1943</v>
      </c>
      <c r="B33" s="2">
        <v>3</v>
      </c>
      <c r="C33" s="2">
        <f>B33+(0.08*'Nominal wages'!D32/320)</f>
        <v>3.8879999999999999</v>
      </c>
      <c r="D33" s="2">
        <v>10</v>
      </c>
      <c r="E33" s="2">
        <v>6</v>
      </c>
      <c r="F33" s="2">
        <v>12</v>
      </c>
      <c r="G33" s="2">
        <v>10</v>
      </c>
      <c r="H33" s="2">
        <v>2</v>
      </c>
      <c r="I33" s="2">
        <v>18</v>
      </c>
      <c r="J33" s="2">
        <v>10</v>
      </c>
      <c r="K33" s="2">
        <v>7.5</v>
      </c>
      <c r="L33" s="2">
        <v>5.35</v>
      </c>
      <c r="M33" s="19">
        <f>AVERAGE(M32,M34)</f>
        <v>151.5</v>
      </c>
      <c r="O33" s="1">
        <f>MIN(C33*222,D33*184)</f>
        <v>863.13599999999997</v>
      </c>
      <c r="P33" s="2">
        <f>MIN(G33,I33)*3</f>
        <v>30</v>
      </c>
      <c r="Q33" s="2">
        <f>(3*F33+3*E33+2*J33+1.3*K33+1.3*L33+58*H33)*1.075</f>
        <v>222.20787499999997</v>
      </c>
      <c r="R33" s="1">
        <f t="shared" ref="R5:R50" si="9">SUM(O33:Q33)</f>
        <v>1115.343875</v>
      </c>
      <c r="S33" s="1">
        <f>M33*12</f>
        <v>1818</v>
      </c>
      <c r="U33" s="1">
        <f t="shared" si="4"/>
        <v>5164.0316249999996</v>
      </c>
      <c r="V33" s="1">
        <f t="shared" si="5"/>
        <v>3513.3332062499999</v>
      </c>
      <c r="X33" s="13">
        <f t="shared" si="6"/>
        <v>1121.9383246883399</v>
      </c>
      <c r="Y33" s="26">
        <f t="shared" si="7"/>
        <v>0.23966594040187636</v>
      </c>
    </row>
    <row r="34" spans="1:25">
      <c r="A34" s="1">
        <v>1944</v>
      </c>
      <c r="B34" s="2">
        <v>5</v>
      </c>
      <c r="C34" s="2">
        <f>B34+(0.08*'Nominal wages'!D33/320)</f>
        <v>5.9</v>
      </c>
      <c r="D34" s="2">
        <v>15</v>
      </c>
      <c r="E34" s="2">
        <v>11</v>
      </c>
      <c r="F34" s="2">
        <v>15</v>
      </c>
      <c r="G34" s="2">
        <v>12.5</v>
      </c>
      <c r="H34" s="2">
        <v>2.7</v>
      </c>
      <c r="I34" s="2">
        <v>20</v>
      </c>
      <c r="J34" s="2">
        <v>10</v>
      </c>
      <c r="K34" s="2">
        <v>10</v>
      </c>
      <c r="L34" s="2">
        <v>5.6</v>
      </c>
      <c r="M34" s="18">
        <v>200</v>
      </c>
      <c r="O34" s="1">
        <f t="shared" ref="O34:O36" si="10">MIN(C34*222,D34*184)</f>
        <v>1309.8000000000002</v>
      </c>
      <c r="P34" s="2">
        <f>MIN(G34,I34)*3</f>
        <v>37.5</v>
      </c>
      <c r="Q34" s="2">
        <f t="shared" si="1"/>
        <v>295.49599999999998</v>
      </c>
      <c r="R34" s="1">
        <f t="shared" si="9"/>
        <v>1642.7960000000003</v>
      </c>
      <c r="S34" s="1">
        <f t="shared" si="3"/>
        <v>2400</v>
      </c>
      <c r="U34" s="1">
        <f t="shared" si="4"/>
        <v>7328.3880000000008</v>
      </c>
      <c r="V34" s="1">
        <f t="shared" si="5"/>
        <v>5174.8074000000006</v>
      </c>
      <c r="X34" s="13">
        <f t="shared" si="6"/>
        <v>1592.1667318189857</v>
      </c>
      <c r="Y34" s="26">
        <f t="shared" si="7"/>
        <v>0.41912144079869029</v>
      </c>
    </row>
    <row r="35" spans="1:25">
      <c r="A35" s="1">
        <v>1945</v>
      </c>
      <c r="B35" s="2">
        <v>4.5</v>
      </c>
      <c r="C35" s="2">
        <f>B35+(0.08*'Nominal wages'!D34/320)</f>
        <v>5.82</v>
      </c>
      <c r="D35" s="2">
        <v>10</v>
      </c>
      <c r="E35" s="2">
        <v>17.100000000000001</v>
      </c>
      <c r="F35" s="2">
        <v>10</v>
      </c>
      <c r="G35" s="2">
        <v>25</v>
      </c>
      <c r="H35" s="2">
        <v>3</v>
      </c>
      <c r="I35" s="2">
        <v>45</v>
      </c>
      <c r="J35" s="2">
        <v>20.9</v>
      </c>
      <c r="K35" s="2">
        <v>10</v>
      </c>
      <c r="L35" s="2">
        <v>5.5</v>
      </c>
      <c r="M35" s="19">
        <v>400</v>
      </c>
      <c r="O35" s="1">
        <f t="shared" si="10"/>
        <v>1292.04</v>
      </c>
      <c r="P35" s="2">
        <f>MIN(G35,I35)*3</f>
        <v>75</v>
      </c>
      <c r="Q35" s="2">
        <f t="shared" si="1"/>
        <v>341.04374999999999</v>
      </c>
      <c r="R35" s="1">
        <f t="shared" si="9"/>
        <v>1708.08375</v>
      </c>
      <c r="S35" s="1">
        <f t="shared" si="3"/>
        <v>4800</v>
      </c>
      <c r="U35" s="1">
        <f t="shared" si="4"/>
        <v>9924.2512500000012</v>
      </c>
      <c r="V35" s="1">
        <f t="shared" si="5"/>
        <v>5380.4638125000001</v>
      </c>
      <c r="X35" s="13">
        <f t="shared" si="6"/>
        <v>2156.1443906167333</v>
      </c>
      <c r="Y35" s="26">
        <f t="shared" si="7"/>
        <v>0.35422022551207694</v>
      </c>
    </row>
    <row r="36" spans="1:25">
      <c r="A36" s="1">
        <v>1946</v>
      </c>
      <c r="B36" s="2">
        <v>6</v>
      </c>
      <c r="C36" s="2">
        <f>B36+(0.08*'Nominal wages'!D35/320)</f>
        <v>9.3000000000000007</v>
      </c>
      <c r="D36" s="2">
        <v>10</v>
      </c>
      <c r="E36" s="2">
        <v>17.100000000000001</v>
      </c>
      <c r="F36" s="2">
        <v>10</v>
      </c>
      <c r="G36" s="2">
        <v>25.5</v>
      </c>
      <c r="H36" s="2">
        <v>3.15</v>
      </c>
      <c r="I36" s="2">
        <v>86.4</v>
      </c>
      <c r="J36" s="2">
        <v>20.8</v>
      </c>
      <c r="K36" s="2">
        <v>16.3</v>
      </c>
      <c r="L36" s="2">
        <v>6.5</v>
      </c>
      <c r="M36" s="19">
        <v>600</v>
      </c>
      <c r="O36" s="1">
        <f t="shared" si="10"/>
        <v>1840</v>
      </c>
      <c r="P36" s="2">
        <f>MIN(G36,I36)*3</f>
        <v>76.5</v>
      </c>
      <c r="Q36" s="2">
        <f t="shared" si="1"/>
        <v>360.38299999999998</v>
      </c>
      <c r="R36" s="1">
        <f t="shared" si="9"/>
        <v>2276.8829999999998</v>
      </c>
      <c r="S36" s="1">
        <f t="shared" si="3"/>
        <v>7200</v>
      </c>
      <c r="U36" s="1">
        <f t="shared" si="4"/>
        <v>14030.648999999999</v>
      </c>
      <c r="V36" s="1">
        <f t="shared" si="5"/>
        <v>7172.1814499999991</v>
      </c>
      <c r="X36" s="13">
        <f t="shared" si="6"/>
        <v>3048.3010129416339</v>
      </c>
      <c r="Y36" s="26">
        <f t="shared" si="7"/>
        <v>0.41377406179634951</v>
      </c>
    </row>
    <row r="37" spans="1:25">
      <c r="A37" s="1">
        <v>1947</v>
      </c>
      <c r="B37" s="2">
        <v>7</v>
      </c>
      <c r="C37" s="2">
        <f>B37+(0.08*'Nominal wages'!D36/320)</f>
        <v>11.08</v>
      </c>
      <c r="D37" s="2">
        <v>17.100000000000001</v>
      </c>
      <c r="E37" s="2">
        <v>13</v>
      </c>
      <c r="F37" s="2">
        <v>17.100000000000001</v>
      </c>
      <c r="G37" s="2">
        <v>31.8</v>
      </c>
      <c r="H37" s="2">
        <v>3.7</v>
      </c>
      <c r="I37" s="2">
        <v>103.3</v>
      </c>
      <c r="J37" s="2">
        <v>23.3</v>
      </c>
      <c r="K37" s="2">
        <v>20.2</v>
      </c>
      <c r="L37" s="2">
        <v>7.1</v>
      </c>
      <c r="M37" s="18">
        <v>800</v>
      </c>
      <c r="O37" s="1">
        <f>MIN(C37*222,D37*184)</f>
        <v>2459.7600000000002</v>
      </c>
      <c r="P37" s="2">
        <f>MIN(G37,I37)*3</f>
        <v>95.4</v>
      </c>
      <c r="Q37" s="2">
        <f t="shared" si="1"/>
        <v>416.01425</v>
      </c>
      <c r="R37" s="1">
        <f t="shared" si="9"/>
        <v>2971.1742500000005</v>
      </c>
      <c r="S37" s="1">
        <f t="shared" si="3"/>
        <v>9600</v>
      </c>
      <c r="U37" s="1">
        <f t="shared" si="4"/>
        <v>18513.522750000004</v>
      </c>
      <c r="V37" s="1">
        <f t="shared" si="5"/>
        <v>9359.1988875000006</v>
      </c>
      <c r="X37" s="13">
        <f t="shared" si="6"/>
        <v>4022.250870358384</v>
      </c>
      <c r="Y37" s="26">
        <f t="shared" si="7"/>
        <v>0.31950580119280314</v>
      </c>
    </row>
    <row r="38" spans="1:25">
      <c r="A38" s="1">
        <v>1948</v>
      </c>
      <c r="B38" s="2">
        <v>9.9</v>
      </c>
      <c r="C38" s="2">
        <f>B38+(0.08*'Nominal wages'!D37/320)</f>
        <v>16.559999999999999</v>
      </c>
      <c r="D38" s="2">
        <v>18</v>
      </c>
      <c r="E38" s="2">
        <v>30</v>
      </c>
      <c r="F38" s="2">
        <v>18</v>
      </c>
      <c r="G38" s="2">
        <v>35.9</v>
      </c>
      <c r="H38" s="2">
        <v>4.5999999999999996</v>
      </c>
      <c r="I38" s="2">
        <v>155</v>
      </c>
      <c r="J38" s="2">
        <v>31.7</v>
      </c>
      <c r="K38" s="2">
        <v>30</v>
      </c>
      <c r="L38" s="2">
        <v>13</v>
      </c>
      <c r="M38" s="18">
        <v>933</v>
      </c>
      <c r="O38" s="1">
        <f t="shared" ref="O38:O47" si="11">MIN(C38*222,D38*184)</f>
        <v>3312</v>
      </c>
      <c r="P38" s="2">
        <f>MIN(G38,I38)*3</f>
        <v>107.69999999999999</v>
      </c>
      <c r="Q38" s="2">
        <f t="shared" si="1"/>
        <v>569.85749999999985</v>
      </c>
      <c r="R38" s="1">
        <f t="shared" si="9"/>
        <v>3989.5574999999999</v>
      </c>
      <c r="S38" s="1">
        <f t="shared" si="3"/>
        <v>11196</v>
      </c>
      <c r="U38" s="1">
        <f t="shared" si="4"/>
        <v>23164.672500000001</v>
      </c>
      <c r="V38" s="1">
        <f t="shared" si="5"/>
        <v>12567.106124999998</v>
      </c>
      <c r="X38" s="13">
        <f t="shared" si="6"/>
        <v>5032.7603980550875</v>
      </c>
      <c r="Y38" s="26">
        <f>(X38-X37)/X37</f>
        <v>0.25122986115648893</v>
      </c>
    </row>
    <row r="39" spans="1:25">
      <c r="A39" s="1">
        <v>1949</v>
      </c>
      <c r="B39" s="2">
        <v>19.600000000000001</v>
      </c>
      <c r="C39" s="2">
        <f>B39+(0.08*'Nominal wages'!D38/320)</f>
        <v>29.62</v>
      </c>
      <c r="D39" s="2">
        <v>33.5</v>
      </c>
      <c r="E39" s="2">
        <v>50</v>
      </c>
      <c r="F39" s="2">
        <v>33.5</v>
      </c>
      <c r="G39" s="2">
        <v>52.5</v>
      </c>
      <c r="H39" s="2">
        <v>8.3000000000000007</v>
      </c>
      <c r="I39" s="2">
        <v>190.8</v>
      </c>
      <c r="J39" s="2">
        <v>59.3</v>
      </c>
      <c r="K39" s="2">
        <v>51.4</v>
      </c>
      <c r="L39" s="2">
        <v>12.8</v>
      </c>
      <c r="M39" s="18">
        <v>1066</v>
      </c>
      <c r="O39" s="1">
        <f t="shared" si="11"/>
        <v>6164</v>
      </c>
      <c r="P39" s="2">
        <f>MIN(G39,I39)*3</f>
        <v>157.5</v>
      </c>
      <c r="Q39" s="2">
        <f t="shared" si="1"/>
        <v>1004.0069999999999</v>
      </c>
      <c r="R39" s="1">
        <f t="shared" si="9"/>
        <v>7325.5069999999996</v>
      </c>
      <c r="S39" s="1">
        <f t="shared" si="3"/>
        <v>12792</v>
      </c>
      <c r="U39" s="1">
        <f t="shared" si="4"/>
        <v>34768.521000000001</v>
      </c>
      <c r="V39" s="1">
        <f t="shared" si="5"/>
        <v>23075.347049999997</v>
      </c>
      <c r="X39" s="13">
        <f t="shared" si="6"/>
        <v>7553.8143519079167</v>
      </c>
      <c r="Y39" s="26">
        <f t="shared" si="7"/>
        <v>0.50092866626972576</v>
      </c>
    </row>
    <row r="40" spans="1:25">
      <c r="A40" s="1">
        <v>1950</v>
      </c>
      <c r="B40" s="2">
        <v>22</v>
      </c>
      <c r="C40" s="2">
        <f>B40+(0.08*'Nominal wages'!D39/320)</f>
        <v>33.04</v>
      </c>
      <c r="D40" s="2">
        <v>35</v>
      </c>
      <c r="E40" s="2">
        <v>68</v>
      </c>
      <c r="F40" s="2">
        <v>35</v>
      </c>
      <c r="G40" s="2">
        <v>69.599999999999994</v>
      </c>
      <c r="H40" s="2">
        <v>6.5</v>
      </c>
      <c r="I40" s="2">
        <v>180.8</v>
      </c>
      <c r="J40" s="2">
        <v>63.9</v>
      </c>
      <c r="K40" s="2">
        <v>53.5</v>
      </c>
      <c r="L40" s="2">
        <v>12.8</v>
      </c>
      <c r="M40" s="18">
        <v>1200</v>
      </c>
      <c r="O40" s="1">
        <f t="shared" si="11"/>
        <v>6440</v>
      </c>
      <c r="P40" s="2">
        <f>MIN(G40,I40)*3</f>
        <v>208.79999999999998</v>
      </c>
      <c r="Q40" s="2">
        <f t="shared" si="1"/>
        <v>967.48924999999997</v>
      </c>
      <c r="R40" s="1">
        <f t="shared" si="9"/>
        <v>7616.2892499999998</v>
      </c>
      <c r="S40" s="1">
        <f t="shared" si="3"/>
        <v>14400</v>
      </c>
      <c r="U40" s="1">
        <f t="shared" si="4"/>
        <v>37248.867749999998</v>
      </c>
      <c r="V40" s="1">
        <f t="shared" si="5"/>
        <v>23991.311137499997</v>
      </c>
      <c r="X40" s="13">
        <f t="shared" si="6"/>
        <v>8092.6948777105008</v>
      </c>
      <c r="Y40" s="26">
        <f t="shared" si="7"/>
        <v>7.1338862817892187E-2</v>
      </c>
    </row>
    <row r="41" spans="1:25">
      <c r="A41" s="1">
        <v>1951</v>
      </c>
      <c r="B41" s="2">
        <v>24</v>
      </c>
      <c r="C41" s="2">
        <f>B41+(0.08*'Nominal wages'!D40/320)</f>
        <v>36.42</v>
      </c>
      <c r="D41" s="2">
        <v>32</v>
      </c>
      <c r="E41" s="2">
        <v>78</v>
      </c>
      <c r="F41" s="2">
        <v>32</v>
      </c>
      <c r="G41" s="2">
        <v>70</v>
      </c>
      <c r="H41" s="2">
        <v>7.9</v>
      </c>
      <c r="I41" s="2">
        <v>200</v>
      </c>
      <c r="J41" s="2">
        <v>56.9</v>
      </c>
      <c r="K41" s="2">
        <v>82.9</v>
      </c>
      <c r="L41" s="2">
        <v>14</v>
      </c>
      <c r="M41" s="18">
        <v>1200</v>
      </c>
      <c r="O41" s="1">
        <f t="shared" si="11"/>
        <v>5888</v>
      </c>
      <c r="P41" s="2">
        <f>MIN(G41,I41)*3</f>
        <v>210</v>
      </c>
      <c r="Q41" s="2">
        <f t="shared" si="1"/>
        <v>1105.0677500000002</v>
      </c>
      <c r="R41" s="1">
        <f t="shared" si="9"/>
        <v>7203.0677500000002</v>
      </c>
      <c r="S41" s="1">
        <f t="shared" si="3"/>
        <v>14400</v>
      </c>
      <c r="U41" s="1">
        <f t="shared" si="4"/>
        <v>36009.203249999999</v>
      </c>
      <c r="V41" s="1">
        <f t="shared" si="5"/>
        <v>22689.663412499998</v>
      </c>
      <c r="X41" s="13">
        <f t="shared" si="6"/>
        <v>7823.3651730719057</v>
      </c>
      <c r="Y41" s="26">
        <f t="shared" si="7"/>
        <v>-3.3280595488704622E-2</v>
      </c>
    </row>
    <row r="42" spans="1:25">
      <c r="A42" s="1">
        <v>1952</v>
      </c>
      <c r="B42" s="2">
        <v>27.7</v>
      </c>
      <c r="C42" s="2">
        <f>B42+(0.08*'Nominal wages'!D41/320)</f>
        <v>41.74</v>
      </c>
      <c r="D42" s="2">
        <v>42.7</v>
      </c>
      <c r="E42" s="2">
        <v>75</v>
      </c>
      <c r="F42" s="2">
        <v>42.7</v>
      </c>
      <c r="G42" s="2">
        <v>86</v>
      </c>
      <c r="H42" s="2">
        <v>10.8</v>
      </c>
      <c r="I42" s="2">
        <v>275</v>
      </c>
      <c r="J42" s="2">
        <v>63.9</v>
      </c>
      <c r="K42" s="2">
        <v>69.2</v>
      </c>
      <c r="L42" s="2">
        <v>14.9</v>
      </c>
      <c r="M42" s="19">
        <f>AVERAGE(M41,M43)</f>
        <v>1430</v>
      </c>
      <c r="O42" s="1">
        <f t="shared" si="11"/>
        <v>7856.8</v>
      </c>
      <c r="P42" s="2">
        <f>MIN(G42,I42)*3</f>
        <v>258</v>
      </c>
      <c r="Q42" s="2">
        <f t="shared" si="1"/>
        <v>1307.87725</v>
      </c>
      <c r="R42" s="1">
        <f t="shared" si="9"/>
        <v>9422.6772500000006</v>
      </c>
      <c r="S42" s="1">
        <f t="shared" si="3"/>
        <v>17160</v>
      </c>
      <c r="U42" s="1">
        <f t="shared" si="4"/>
        <v>45428.031750000002</v>
      </c>
      <c r="V42" s="1">
        <f t="shared" si="5"/>
        <v>29681.433337500002</v>
      </c>
      <c r="X42" s="13">
        <f t="shared" si="6"/>
        <v>9869.7013373700465</v>
      </c>
      <c r="Y42" s="26">
        <f t="shared" si="7"/>
        <v>0.26156725642075979</v>
      </c>
    </row>
    <row r="43" spans="1:25">
      <c r="A43" s="1">
        <v>1953</v>
      </c>
      <c r="B43" s="2">
        <v>26.2</v>
      </c>
      <c r="C43" s="2">
        <f>B43+(0.08*'Nominal wages'!D42/320)</f>
        <v>41.38</v>
      </c>
      <c r="D43" s="2">
        <v>43.5</v>
      </c>
      <c r="E43" s="2">
        <v>80</v>
      </c>
      <c r="F43" s="2">
        <v>43.5</v>
      </c>
      <c r="G43" s="2">
        <v>93.5</v>
      </c>
      <c r="H43" s="2">
        <v>11.3</v>
      </c>
      <c r="I43" s="2">
        <v>297</v>
      </c>
      <c r="J43" s="2">
        <v>63.9</v>
      </c>
      <c r="K43" s="2">
        <v>64.5</v>
      </c>
      <c r="L43" s="2">
        <v>15.6</v>
      </c>
      <c r="M43" s="18">
        <v>1660</v>
      </c>
      <c r="O43" s="1">
        <f t="shared" si="11"/>
        <v>8004</v>
      </c>
      <c r="P43" s="2">
        <f>MIN(G43,I43)*3</f>
        <v>280.5</v>
      </c>
      <c r="Q43" s="2">
        <f t="shared" si="1"/>
        <v>1352.16725</v>
      </c>
      <c r="R43" s="1">
        <f t="shared" si="9"/>
        <v>9636.6672500000004</v>
      </c>
      <c r="S43" s="1">
        <f t="shared" si="3"/>
        <v>19920</v>
      </c>
      <c r="U43" s="1">
        <f t="shared" si="4"/>
        <v>48830.001750000003</v>
      </c>
      <c r="V43" s="1">
        <f t="shared" si="5"/>
        <v>30355.5018375</v>
      </c>
      <c r="X43" s="13">
        <f t="shared" si="6"/>
        <v>10608.813875713573</v>
      </c>
      <c r="Y43" s="26">
        <f t="shared" si="7"/>
        <v>7.4887021712095284E-2</v>
      </c>
    </row>
    <row r="44" spans="1:25">
      <c r="A44" s="1">
        <v>1954</v>
      </c>
      <c r="B44" s="2">
        <v>21</v>
      </c>
      <c r="C44" s="2">
        <f>B44+(0.08*'Nominal wages'!D43/320)</f>
        <v>37.86</v>
      </c>
      <c r="D44" s="2">
        <v>34.25</v>
      </c>
      <c r="E44" s="2">
        <v>80.400000000000006</v>
      </c>
      <c r="F44" s="2">
        <v>34.25</v>
      </c>
      <c r="G44" s="2">
        <v>102.5</v>
      </c>
      <c r="H44" s="2">
        <v>8.25</v>
      </c>
      <c r="I44" s="2">
        <v>260</v>
      </c>
      <c r="J44" s="2">
        <v>54</v>
      </c>
      <c r="K44" s="2">
        <v>58.5</v>
      </c>
      <c r="L44" s="2">
        <v>17.25</v>
      </c>
      <c r="M44" s="19">
        <f>M43-32</f>
        <v>1628</v>
      </c>
      <c r="O44" s="1">
        <f t="shared" si="11"/>
        <v>6302</v>
      </c>
      <c r="P44" s="2">
        <f>MIN(G44,I44)*3</f>
        <v>307.5</v>
      </c>
      <c r="Q44" s="2">
        <f t="shared" si="1"/>
        <v>1106.0943749999999</v>
      </c>
      <c r="R44" s="1">
        <f t="shared" si="9"/>
        <v>7715.5943749999997</v>
      </c>
      <c r="S44" s="1">
        <f t="shared" si="3"/>
        <v>19536</v>
      </c>
      <c r="U44" s="1">
        <f t="shared" si="4"/>
        <v>42682.783125000002</v>
      </c>
      <c r="V44" s="1">
        <f t="shared" si="5"/>
        <v>24304.122281249998</v>
      </c>
      <c r="X44" s="13">
        <f t="shared" si="6"/>
        <v>9273.2681884569683</v>
      </c>
      <c r="Y44" s="26">
        <f t="shared" si="7"/>
        <v>-0.12589019874446358</v>
      </c>
    </row>
    <row r="45" spans="1:25">
      <c r="A45" s="1">
        <v>1955</v>
      </c>
      <c r="B45" s="2">
        <v>24</v>
      </c>
      <c r="C45" s="2">
        <f>B45+(0.08*'Nominal wages'!D44/320)</f>
        <v>40.86</v>
      </c>
      <c r="D45" s="2">
        <v>30</v>
      </c>
      <c r="E45" s="2">
        <v>66.3</v>
      </c>
      <c r="F45" s="2">
        <v>91</v>
      </c>
      <c r="G45" s="2">
        <v>100</v>
      </c>
      <c r="H45" s="2">
        <v>8</v>
      </c>
      <c r="I45" s="2">
        <v>150</v>
      </c>
      <c r="J45" s="2">
        <v>54</v>
      </c>
      <c r="K45" s="2">
        <v>58</v>
      </c>
      <c r="L45" s="2">
        <v>17</v>
      </c>
      <c r="M45" s="19">
        <f t="shared" ref="M45:M47" si="12">M44-32</f>
        <v>1596</v>
      </c>
      <c r="O45" s="1">
        <f t="shared" si="11"/>
        <v>5520</v>
      </c>
      <c r="P45" s="2">
        <f>MIN(G45,I45)*3</f>
        <v>300</v>
      </c>
      <c r="Q45" s="2">
        <f t="shared" si="1"/>
        <v>1227.0050000000001</v>
      </c>
      <c r="R45" s="1">
        <f t="shared" si="9"/>
        <v>7047.0050000000001</v>
      </c>
      <c r="S45" s="1">
        <f t="shared" si="3"/>
        <v>19152</v>
      </c>
      <c r="U45" s="1">
        <f t="shared" si="4"/>
        <v>40293.014999999999</v>
      </c>
      <c r="V45" s="1">
        <f t="shared" si="5"/>
        <v>22198.065749999998</v>
      </c>
      <c r="X45" s="13">
        <f t="shared" si="6"/>
        <v>8754.0667889968918</v>
      </c>
      <c r="Y45" s="26">
        <f t="shared" si="7"/>
        <v>-5.5989041717391483E-2</v>
      </c>
    </row>
    <row r="46" spans="1:25">
      <c r="A46" s="1">
        <v>1956</v>
      </c>
      <c r="B46" s="2">
        <v>27</v>
      </c>
      <c r="C46" s="2">
        <f>B46+(0.08*'Nominal wages'!D45/320)</f>
        <v>44.58</v>
      </c>
      <c r="D46" s="2">
        <v>34</v>
      </c>
      <c r="E46" s="2">
        <v>55</v>
      </c>
      <c r="F46" s="2">
        <v>91</v>
      </c>
      <c r="G46" s="2">
        <v>75</v>
      </c>
      <c r="H46" s="2">
        <v>8</v>
      </c>
      <c r="I46" s="2">
        <v>181</v>
      </c>
      <c r="J46" s="2">
        <v>53</v>
      </c>
      <c r="K46" s="2">
        <v>58</v>
      </c>
      <c r="L46" s="2">
        <v>15</v>
      </c>
      <c r="M46" s="19">
        <f t="shared" si="12"/>
        <v>1564</v>
      </c>
      <c r="O46" s="1">
        <f t="shared" si="11"/>
        <v>6256</v>
      </c>
      <c r="P46" s="2">
        <f>MIN(G46,I46)*3</f>
        <v>225</v>
      </c>
      <c r="Q46" s="2">
        <f t="shared" si="1"/>
        <v>1185.6175000000001</v>
      </c>
      <c r="R46" s="1">
        <f t="shared" si="9"/>
        <v>7666.6175000000003</v>
      </c>
      <c r="S46" s="1">
        <f t="shared" si="3"/>
        <v>18768</v>
      </c>
      <c r="U46" s="1">
        <f t="shared" si="4"/>
        <v>41767.852500000001</v>
      </c>
      <c r="V46" s="1">
        <f t="shared" si="5"/>
        <v>24149.845125</v>
      </c>
      <c r="X46" s="13">
        <f t="shared" si="6"/>
        <v>9074.4902166782704</v>
      </c>
      <c r="Y46" s="26">
        <f t="shared" si="7"/>
        <v>3.6602808203853691E-2</v>
      </c>
    </row>
    <row r="47" spans="1:25">
      <c r="A47" s="1">
        <v>1957</v>
      </c>
      <c r="B47" s="2">
        <v>28</v>
      </c>
      <c r="C47" s="2">
        <f>B47+(0.08*'Nominal wages'!D46/320)</f>
        <v>47.02</v>
      </c>
      <c r="D47" s="2">
        <v>35.5</v>
      </c>
      <c r="E47" s="2">
        <v>57.5</v>
      </c>
      <c r="F47" s="2">
        <v>91</v>
      </c>
      <c r="G47" s="2">
        <v>117</v>
      </c>
      <c r="H47" s="2">
        <v>8</v>
      </c>
      <c r="I47" s="2">
        <v>212</v>
      </c>
      <c r="J47" s="2">
        <v>57.5</v>
      </c>
      <c r="K47" s="2">
        <v>58</v>
      </c>
      <c r="L47" s="2">
        <v>15</v>
      </c>
      <c r="M47" s="19">
        <f t="shared" si="12"/>
        <v>1532</v>
      </c>
      <c r="O47" s="1">
        <f t="shared" si="11"/>
        <v>6532</v>
      </c>
      <c r="P47" s="2">
        <f>MIN(G47,I47)*3</f>
        <v>351</v>
      </c>
      <c r="Q47" s="2">
        <f t="shared" si="1"/>
        <v>1203.355</v>
      </c>
      <c r="R47" s="1">
        <f t="shared" si="9"/>
        <v>8086.3549999999996</v>
      </c>
      <c r="S47" s="1">
        <f t="shared" si="3"/>
        <v>18384</v>
      </c>
      <c r="U47" s="1">
        <f t="shared" si="4"/>
        <v>42643.065000000002</v>
      </c>
      <c r="V47" s="1">
        <f t="shared" si="5"/>
        <v>25472.018249999997</v>
      </c>
      <c r="X47" s="13">
        <f t="shared" si="6"/>
        <v>9264.6390223599738</v>
      </c>
      <c r="Y47" s="26">
        <f t="shared" si="7"/>
        <v>2.0954213530609504E-2</v>
      </c>
    </row>
    <row r="48" spans="1:25">
      <c r="A48" s="1">
        <v>1958</v>
      </c>
      <c r="B48" s="2">
        <v>29</v>
      </c>
      <c r="C48" s="2">
        <f>B48+(0.08*'Nominal wages'!D47/320)</f>
        <v>50</v>
      </c>
      <c r="D48" s="2">
        <v>38</v>
      </c>
      <c r="E48" s="2">
        <v>57.5</v>
      </c>
      <c r="F48" s="2">
        <v>99</v>
      </c>
      <c r="G48" s="2">
        <v>117</v>
      </c>
      <c r="H48" s="2">
        <v>10</v>
      </c>
      <c r="I48" s="2">
        <v>126</v>
      </c>
      <c r="J48" s="2">
        <v>59.5</v>
      </c>
      <c r="K48" s="2">
        <v>59.5</v>
      </c>
      <c r="L48" s="2">
        <v>22</v>
      </c>
      <c r="M48" s="17">
        <v>1498</v>
      </c>
      <c r="O48" s="1">
        <f>MIN(C48*222,D48*184)</f>
        <v>6992</v>
      </c>
      <c r="P48" s="2">
        <f>MIN(G48,I48)*3</f>
        <v>351</v>
      </c>
      <c r="Q48" s="2">
        <f t="shared" si="1"/>
        <v>1370.0337500000001</v>
      </c>
      <c r="R48" s="1">
        <f t="shared" si="9"/>
        <v>8713.0337500000005</v>
      </c>
      <c r="S48" s="1">
        <f t="shared" si="3"/>
        <v>17976</v>
      </c>
      <c r="U48" s="1">
        <f t="shared" si="4"/>
        <v>44115.10125</v>
      </c>
      <c r="V48" s="1">
        <f t="shared" si="5"/>
        <v>27446.056312500001</v>
      </c>
      <c r="X48" s="13">
        <f t="shared" si="6"/>
        <v>9584.45385002488</v>
      </c>
      <c r="Y48" s="26">
        <f t="shared" si="7"/>
        <v>3.451994480227899E-2</v>
      </c>
    </row>
    <row r="49" spans="1:25">
      <c r="A49" s="1">
        <v>1959</v>
      </c>
      <c r="B49" s="25">
        <f>B48*(D49/D48)</f>
        <v>28.236842105263158</v>
      </c>
      <c r="C49" s="2">
        <f>B49+(0.08*'Nominal wages'!D48/320)</f>
        <v>52.236842105263158</v>
      </c>
      <c r="D49" s="2">
        <f>AVERAGE(38,43,35,32)</f>
        <v>37</v>
      </c>
      <c r="E49" s="2">
        <f>(656/574)*57.5</f>
        <v>65.714285714285708</v>
      </c>
      <c r="F49" s="2">
        <v>100</v>
      </c>
      <c r="G49" s="2">
        <v>117</v>
      </c>
      <c r="H49" s="2">
        <f>400/40</f>
        <v>10</v>
      </c>
      <c r="I49" s="2">
        <v>292</v>
      </c>
      <c r="J49" s="2">
        <v>61.5</v>
      </c>
      <c r="K49" s="2">
        <v>61</v>
      </c>
      <c r="L49" s="2">
        <f>AVERAGE(22,23,23,25.3)</f>
        <v>23.324999999999999</v>
      </c>
      <c r="M49" s="16">
        <f>M48+670</f>
        <v>2168</v>
      </c>
      <c r="O49" s="1">
        <f t="shared" ref="O49:O50" si="13">MIN(C49*222,D49*184)</f>
        <v>6808</v>
      </c>
      <c r="P49" s="2">
        <f>MIN(G49,I49)*3</f>
        <v>351</v>
      </c>
      <c r="Q49" s="2">
        <f t="shared" si="1"/>
        <v>1407.9977589285713</v>
      </c>
      <c r="R49" s="1">
        <f t="shared" si="9"/>
        <v>8566.9977589285718</v>
      </c>
      <c r="S49" s="1">
        <f t="shared" si="3"/>
        <v>26016</v>
      </c>
      <c r="U49" s="1">
        <f t="shared" si="4"/>
        <v>51716.993276785717</v>
      </c>
      <c r="V49" s="1">
        <f t="shared" si="5"/>
        <v>26986.042940625</v>
      </c>
      <c r="X49" s="13">
        <f t="shared" si="6"/>
        <v>11236.042109807007</v>
      </c>
      <c r="Y49" s="26">
        <f t="shared" si="7"/>
        <v>0.17231949630367724</v>
      </c>
    </row>
    <row r="50" spans="1:25">
      <c r="A50" s="1">
        <v>1960</v>
      </c>
      <c r="B50" s="25">
        <f>B49*(D50/D49)</f>
        <v>24.421052631578949</v>
      </c>
      <c r="C50" s="2">
        <f>B50+(0.08*'Nominal wages'!D49/320)</f>
        <v>48.421052631578945</v>
      </c>
      <c r="D50" s="2">
        <v>32</v>
      </c>
      <c r="E50" s="2">
        <f>(665/574)*57.5</f>
        <v>66.615853658536579</v>
      </c>
      <c r="F50" s="2">
        <v>100</v>
      </c>
      <c r="G50" s="2">
        <v>107</v>
      </c>
      <c r="H50" s="2">
        <v>10</v>
      </c>
      <c r="I50" s="2">
        <v>435</v>
      </c>
      <c r="J50" s="2">
        <v>65</v>
      </c>
      <c r="K50" s="2">
        <v>70</v>
      </c>
      <c r="L50" s="2">
        <v>25.3</v>
      </c>
      <c r="M50" s="16">
        <f>M49+670</f>
        <v>2838</v>
      </c>
      <c r="O50" s="1">
        <f t="shared" si="13"/>
        <v>5888</v>
      </c>
      <c r="P50" s="2">
        <f>MIN(G50,I50)*3</f>
        <v>321</v>
      </c>
      <c r="Q50" s="2">
        <f t="shared" si="1"/>
        <v>1433.7678780487802</v>
      </c>
      <c r="R50" s="1">
        <f t="shared" si="9"/>
        <v>7642.7678780487804</v>
      </c>
      <c r="S50" s="1">
        <f t="shared" si="3"/>
        <v>34056</v>
      </c>
      <c r="U50" s="1">
        <f t="shared" si="4"/>
        <v>56984.303634146345</v>
      </c>
      <c r="V50" s="1">
        <f t="shared" si="5"/>
        <v>24074.718815853659</v>
      </c>
      <c r="X50" s="13">
        <f t="shared" si="6"/>
        <v>12380.418788164534</v>
      </c>
      <c r="Y50" s="26">
        <f t="shared" si="7"/>
        <v>0.1018487352729566</v>
      </c>
    </row>
    <row r="51" spans="1:25">
      <c r="M51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ECA94-90FA-8444-80F1-F5B936A3BCFF}">
  <dimension ref="A1:I49"/>
  <sheetViews>
    <sheetView workbookViewId="0">
      <selection activeCell="L23" sqref="L23"/>
    </sheetView>
  </sheetViews>
  <sheetFormatPr baseColWidth="10" defaultRowHeight="16"/>
  <cols>
    <col min="1" max="3" width="10.83203125" style="5"/>
    <col min="4" max="4" width="10.83203125" style="1"/>
    <col min="5" max="16384" width="10.83203125" style="5"/>
  </cols>
  <sheetData>
    <row r="1" spans="1:9">
      <c r="A1" s="5" t="s">
        <v>0</v>
      </c>
      <c r="B1" s="1" t="s">
        <v>3</v>
      </c>
      <c r="C1" s="5" t="s">
        <v>2</v>
      </c>
      <c r="D1" s="1" t="s">
        <v>1</v>
      </c>
      <c r="F1" s="5" t="s">
        <v>23</v>
      </c>
      <c r="G1" s="5" t="s">
        <v>25</v>
      </c>
      <c r="I1" s="5" t="s">
        <v>34</v>
      </c>
    </row>
    <row r="2" spans="1:9">
      <c r="B2" s="1"/>
      <c r="F2" s="10" t="s">
        <v>24</v>
      </c>
      <c r="G2" s="10" t="s">
        <v>26</v>
      </c>
    </row>
    <row r="3" spans="1:9">
      <c r="A3" s="5">
        <v>1914</v>
      </c>
      <c r="B3" s="1">
        <v>600</v>
      </c>
      <c r="D3" s="1">
        <f t="shared" ref="D3:D19" si="0">(B3/2920)*2310</f>
        <v>474.65753424657532</v>
      </c>
      <c r="F3" s="2">
        <f>D3/(3.15*'Retail prices'!R4)</f>
        <v>1.4569362617669794</v>
      </c>
      <c r="G3" s="2">
        <f>D3/(('Retail prices'!R4)*3+'Retail prices'!S4)</f>
        <v>1.0312417069546918</v>
      </c>
    </row>
    <row r="4" spans="1:9">
      <c r="A4" s="5">
        <v>1915</v>
      </c>
      <c r="B4" s="1">
        <v>600</v>
      </c>
      <c r="D4" s="1">
        <f t="shared" si="0"/>
        <v>474.65753424657532</v>
      </c>
      <c r="F4" s="2">
        <f>D4/(3.15*'Retail prices'!R5)</f>
        <v>1.5784043566429935</v>
      </c>
      <c r="G4" s="2">
        <f>D4/(('Retail prices'!R5)*3+'Retail prices'!S5)</f>
        <v>1.0177051280561105</v>
      </c>
      <c r="I4" s="24">
        <f>(D4-D3)/D3</f>
        <v>0</v>
      </c>
    </row>
    <row r="5" spans="1:9">
      <c r="A5" s="5">
        <v>1916</v>
      </c>
      <c r="B5" s="1">
        <v>600</v>
      </c>
      <c r="D5" s="1">
        <f t="shared" si="0"/>
        <v>474.65753424657532</v>
      </c>
      <c r="F5" s="2">
        <f>D5/(3.15*'Retail prices'!R6)</f>
        <v>1.3609584421157961</v>
      </c>
      <c r="G5" s="2">
        <f>D5/(('Retail prices'!R6)*3+'Retail prices'!S6)</f>
        <v>0.82959004880239029</v>
      </c>
      <c r="I5" s="24">
        <f t="shared" ref="I5:I49" si="1">(D5-D4)/D4</f>
        <v>0</v>
      </c>
    </row>
    <row r="6" spans="1:9">
      <c r="A6" s="5">
        <v>1917</v>
      </c>
      <c r="B6" s="1">
        <v>600</v>
      </c>
      <c r="D6" s="1">
        <f t="shared" si="0"/>
        <v>474.65753424657532</v>
      </c>
      <c r="F6" s="2">
        <f>D6/(3.15*'Retail prices'!R7)</f>
        <v>1.385227613531941</v>
      </c>
      <c r="G6" s="2">
        <f>D6/(('Retail prices'!R7)*3+'Retail prices'!S7)</f>
        <v>0.75782760929475912</v>
      </c>
      <c r="I6" s="24">
        <f t="shared" si="1"/>
        <v>0</v>
      </c>
    </row>
    <row r="7" spans="1:9">
      <c r="A7" s="5">
        <v>1918</v>
      </c>
      <c r="B7" s="1">
        <v>600</v>
      </c>
      <c r="D7" s="1">
        <f t="shared" si="0"/>
        <v>474.65753424657532</v>
      </c>
      <c r="F7" s="2">
        <f>D7/(3.15*'Retail prices'!R8)</f>
        <v>0.67357256711144631</v>
      </c>
      <c r="G7" s="2">
        <f>D7/(('Retail prices'!R8)*3+'Retail prices'!S8)</f>
        <v>0.46032751309826286</v>
      </c>
      <c r="I7" s="24">
        <f t="shared" si="1"/>
        <v>0</v>
      </c>
    </row>
    <row r="8" spans="1:9">
      <c r="A8" s="5">
        <v>1919</v>
      </c>
      <c r="B8" s="1">
        <v>700</v>
      </c>
      <c r="D8" s="1">
        <f t="shared" si="0"/>
        <v>553.76712328767121</v>
      </c>
      <c r="F8" s="2">
        <f>D8/(3.15*'Retail prices'!R9)</f>
        <v>1.0033074527055301</v>
      </c>
      <c r="G8" s="2">
        <f>D8/(('Retail prices'!R9)*3+'Retail prices'!S9)</f>
        <v>0.62526020759070888</v>
      </c>
      <c r="I8" s="24">
        <f t="shared" si="1"/>
        <v>0.16666666666666666</v>
      </c>
    </row>
    <row r="9" spans="1:9">
      <c r="A9" s="5">
        <v>1920</v>
      </c>
      <c r="B9" s="1">
        <v>800</v>
      </c>
      <c r="D9" s="1">
        <f t="shared" si="0"/>
        <v>632.8767123287671</v>
      </c>
      <c r="F9" s="2">
        <f>D9/(3.15*'Retail prices'!R10)</f>
        <v>0.76697001191306702</v>
      </c>
      <c r="G9" s="2">
        <f>D9/(('Retail prices'!R10)*3+'Retail prices'!S10)</f>
        <v>0.49995343808680653</v>
      </c>
      <c r="I9" s="24">
        <f t="shared" si="1"/>
        <v>0.14285714285714285</v>
      </c>
    </row>
    <row r="10" spans="1:9">
      <c r="A10" s="5">
        <v>1921</v>
      </c>
      <c r="B10" s="1">
        <v>1200</v>
      </c>
      <c r="D10" s="1">
        <f t="shared" si="0"/>
        <v>949.31506849315065</v>
      </c>
      <c r="F10" s="2">
        <f>D10/(3.15*'Retail prices'!R11)</f>
        <v>1.072910854326673</v>
      </c>
      <c r="G10" s="2">
        <f>D10/(('Retail prices'!R11)*3+'Retail prices'!S11)</f>
        <v>0.6580265698374127</v>
      </c>
      <c r="I10" s="24">
        <f t="shared" si="1"/>
        <v>0.5</v>
      </c>
    </row>
    <row r="11" spans="1:9">
      <c r="A11" s="5">
        <v>1922</v>
      </c>
      <c r="B11" s="1">
        <v>1277.5</v>
      </c>
      <c r="D11" s="1">
        <f t="shared" si="0"/>
        <v>1010.625</v>
      </c>
      <c r="F11" s="2">
        <f>D11/(3.15*'Retail prices'!R12)</f>
        <v>1.3144215432949913</v>
      </c>
      <c r="G11" s="2">
        <f>D11/(('Retail prices'!R12)*3+'Retail prices'!S12)</f>
        <v>0.619156389487863</v>
      </c>
      <c r="I11" s="24">
        <f t="shared" si="1"/>
        <v>6.4583333333333381E-2</v>
      </c>
    </row>
    <row r="12" spans="1:9">
      <c r="A12" s="5">
        <v>1923</v>
      </c>
      <c r="B12" s="1">
        <v>1277</v>
      </c>
      <c r="D12" s="1">
        <f t="shared" si="0"/>
        <v>1010.2294520547945</v>
      </c>
      <c r="F12" s="2">
        <f>D12/(3.15*'Retail prices'!R13)</f>
        <v>1.1572299886788133</v>
      </c>
      <c r="G12" s="2">
        <f>D12/(('Retail prices'!R13)*3+'Retail prices'!S13)</f>
        <v>0.58347482093027014</v>
      </c>
      <c r="I12" s="24">
        <f t="shared" si="1"/>
        <v>-3.9138943248536449E-4</v>
      </c>
    </row>
    <row r="13" spans="1:9">
      <c r="A13" s="5">
        <v>1924</v>
      </c>
      <c r="B13" s="1">
        <v>1288</v>
      </c>
      <c r="D13" s="1">
        <f t="shared" si="0"/>
        <v>1018.9315068493152</v>
      </c>
      <c r="F13" s="2">
        <f>D13/(3.15*'Retail prices'!R14)</f>
        <v>0.92775955144674382</v>
      </c>
      <c r="G13" s="2">
        <f>D13/(('Retail prices'!R14)*3+'Retail prices'!S14)</f>
        <v>0.52361044017966363</v>
      </c>
      <c r="I13" s="24">
        <f t="shared" si="1"/>
        <v>8.6139389193423364E-3</v>
      </c>
    </row>
    <row r="14" spans="1:9">
      <c r="A14" s="5">
        <v>1925</v>
      </c>
      <c r="B14" s="1">
        <v>1460</v>
      </c>
      <c r="D14" s="1">
        <f t="shared" si="0"/>
        <v>1155</v>
      </c>
      <c r="F14" s="2">
        <f>D14/(3.15*'Retail prices'!R15)</f>
        <v>1.0566158137436541</v>
      </c>
      <c r="G14" s="2">
        <f>D14/(('Retail prices'!R15)*3+'Retail prices'!S15)</f>
        <v>0.59503583532632454</v>
      </c>
      <c r="I14" s="24">
        <f t="shared" si="1"/>
        <v>0.13354037267080734</v>
      </c>
    </row>
    <row r="15" spans="1:9">
      <c r="A15" s="5">
        <v>1926</v>
      </c>
      <c r="B15" s="1">
        <v>1460</v>
      </c>
      <c r="D15" s="1">
        <f t="shared" si="0"/>
        <v>1155</v>
      </c>
      <c r="F15" s="2">
        <f>D15/(3.15*'Retail prices'!R16)</f>
        <v>0.90232120793890569</v>
      </c>
      <c r="G15" s="2">
        <f>D15/(('Retail prices'!R16)*3+'Retail prices'!S16)</f>
        <v>0.55982138002107706</v>
      </c>
      <c r="I15" s="24">
        <f t="shared" si="1"/>
        <v>0</v>
      </c>
    </row>
    <row r="16" spans="1:9">
      <c r="A16" s="5">
        <v>1927</v>
      </c>
      <c r="B16" s="1">
        <v>2190</v>
      </c>
      <c r="D16" s="1">
        <f t="shared" si="0"/>
        <v>1732.5</v>
      </c>
      <c r="F16" s="2">
        <f>D16/(3.15*'Retail prices'!R17)</f>
        <v>1.2285107434419213</v>
      </c>
      <c r="G16" s="2">
        <f>D16/(('Retail prices'!R17)*3+'Retail prices'!S17)</f>
        <v>0.81446256189082977</v>
      </c>
      <c r="I16" s="24">
        <f t="shared" si="1"/>
        <v>0.5</v>
      </c>
    </row>
    <row r="17" spans="1:9">
      <c r="A17" s="5">
        <v>1928</v>
      </c>
      <c r="B17" s="1">
        <v>2379</v>
      </c>
      <c r="D17" s="1">
        <f t="shared" si="0"/>
        <v>1882.0171232876712</v>
      </c>
      <c r="F17" s="2">
        <f>D17/(3.15*'Retail prices'!R18)</f>
        <v>1.4233759295206114</v>
      </c>
      <c r="G17" s="2">
        <f>D17/(('Retail prices'!R18)*3+'Retail prices'!S18)</f>
        <v>0.94513985626338848</v>
      </c>
      <c r="I17" s="24">
        <f t="shared" si="1"/>
        <v>8.6301369863013691E-2</v>
      </c>
    </row>
    <row r="18" spans="1:9">
      <c r="A18" s="5">
        <v>1929</v>
      </c>
      <c r="B18" s="1">
        <v>2737.5</v>
      </c>
      <c r="D18" s="1">
        <f t="shared" si="0"/>
        <v>2165.625</v>
      </c>
      <c r="F18" s="2">
        <f>D18/(3.15*'Retail prices'!R19)</f>
        <v>1.7268750543152018</v>
      </c>
      <c r="G18" s="2">
        <f>D18/(('Retail prices'!R19)*3+'Retail prices'!S19)</f>
        <v>1.0281391810579525</v>
      </c>
      <c r="I18" s="24">
        <f t="shared" si="1"/>
        <v>0.15069356872635561</v>
      </c>
    </row>
    <row r="19" spans="1:9">
      <c r="A19" s="5">
        <v>1930</v>
      </c>
      <c r="B19" s="1">
        <v>2737.4444400000002</v>
      </c>
      <c r="D19" s="1">
        <f t="shared" si="0"/>
        <v>2165.5810467123288</v>
      </c>
      <c r="F19" s="2">
        <f>D19/(3.15*'Retail prices'!R20)</f>
        <v>1.6596989459888749</v>
      </c>
      <c r="G19" s="2">
        <f>D19/(('Retail prices'!R20)*3+'Retail prices'!S20)</f>
        <v>1.0050638919753587</v>
      </c>
      <c r="I19" s="24">
        <f t="shared" si="1"/>
        <v>-2.0295890410957204E-5</v>
      </c>
    </row>
    <row r="20" spans="1:9">
      <c r="A20" s="5">
        <v>1931</v>
      </c>
      <c r="B20" s="1">
        <v>2920</v>
      </c>
      <c r="C20" s="5">
        <v>2310</v>
      </c>
      <c r="D20" s="1">
        <f>(B20/2920)*2310</f>
        <v>2310</v>
      </c>
      <c r="F20" s="2">
        <f>D20/(3.15*'Retail prices'!R21)</f>
        <v>2.422905821237733</v>
      </c>
      <c r="G20" s="2">
        <f>D20/(('Retail prices'!R21)*3+'Retail prices'!S21)</f>
        <v>1.3124995339135177</v>
      </c>
      <c r="I20" s="24">
        <f t="shared" si="1"/>
        <v>6.6688316055831989E-2</v>
      </c>
    </row>
    <row r="21" spans="1:9">
      <c r="A21" s="5">
        <v>1932</v>
      </c>
      <c r="B21" s="1">
        <v>2928</v>
      </c>
      <c r="C21" s="5">
        <v>2367</v>
      </c>
      <c r="D21" s="1">
        <v>2367</v>
      </c>
      <c r="F21" s="2">
        <f>D21/(3.15*'Retail prices'!R22)</f>
        <v>2.5926100215604175</v>
      </c>
      <c r="G21" s="2">
        <f>D21/(('Retail prices'!R22)*3+'Retail prices'!S22)</f>
        <v>1.4246125732590709</v>
      </c>
      <c r="I21" s="24">
        <f t="shared" si="1"/>
        <v>2.4675324675324677E-2</v>
      </c>
    </row>
    <row r="22" spans="1:9">
      <c r="A22" s="5">
        <v>1933</v>
      </c>
      <c r="B22" s="1">
        <v>2555</v>
      </c>
      <c r="C22" s="5">
        <v>2037</v>
      </c>
      <c r="D22" s="1">
        <v>2037</v>
      </c>
      <c r="F22" s="2">
        <f>D22/(3.15*'Retail prices'!R23)</f>
        <v>2.947353879888059</v>
      </c>
      <c r="G22" s="2">
        <f>D22/(('Retail prices'!R23)*3+'Retail prices'!S23)</f>
        <v>1.4652383181027058</v>
      </c>
      <c r="I22" s="24">
        <f t="shared" si="1"/>
        <v>-0.13941698352344739</v>
      </c>
    </row>
    <row r="23" spans="1:9">
      <c r="A23" s="5">
        <v>1934</v>
      </c>
      <c r="B23" s="1">
        <v>2555</v>
      </c>
      <c r="C23" s="5">
        <v>2022</v>
      </c>
      <c r="D23" s="1">
        <v>2022</v>
      </c>
      <c r="F23" s="2">
        <f>D23/(3.15*'Retail prices'!R24)</f>
        <v>3.382819299448363</v>
      </c>
      <c r="G23" s="2">
        <f>D23/(('Retail prices'!R24)*3+'Retail prices'!S24)</f>
        <v>1.6448878672741445</v>
      </c>
      <c r="I23" s="24">
        <f t="shared" si="1"/>
        <v>-7.3637702503681884E-3</v>
      </c>
    </row>
    <row r="24" spans="1:9">
      <c r="A24" s="5">
        <v>1935</v>
      </c>
      <c r="B24" s="1"/>
      <c r="C24" s="5">
        <v>2046</v>
      </c>
      <c r="D24" s="1">
        <v>2046</v>
      </c>
      <c r="F24" s="2">
        <f>D24/(3.15*'Retail prices'!R25)</f>
        <v>4.2194152541621159</v>
      </c>
      <c r="G24" s="2">
        <f>D24/(('Retail prices'!R25)*3+'Retail prices'!S25)</f>
        <v>1.9053636335507995</v>
      </c>
      <c r="I24" s="24">
        <f t="shared" si="1"/>
        <v>1.1869436201780416E-2</v>
      </c>
    </row>
    <row r="25" spans="1:9">
      <c r="A25" s="5">
        <v>1936</v>
      </c>
      <c r="B25" s="1">
        <v>2196</v>
      </c>
      <c r="C25" s="5">
        <v>2049</v>
      </c>
      <c r="D25" s="1">
        <v>2049</v>
      </c>
      <c r="F25" s="2">
        <f>D25/(3.15*'Retail prices'!R26)</f>
        <v>3.8765627631602215</v>
      </c>
      <c r="G25" s="2">
        <f>D25/(('Retail prices'!R26)*3+'Retail prices'!S26)</f>
        <v>1.4445941507543907</v>
      </c>
      <c r="I25" s="24">
        <f t="shared" si="1"/>
        <v>1.4662756598240469E-3</v>
      </c>
    </row>
    <row r="26" spans="1:9">
      <c r="A26" s="5">
        <v>1937</v>
      </c>
      <c r="B26" s="1"/>
      <c r="C26" s="5">
        <v>2412</v>
      </c>
      <c r="D26" s="1">
        <v>2412</v>
      </c>
      <c r="F26" s="2">
        <f>D26/(3.15*'Retail prices'!R27)</f>
        <v>2.1578078121902058</v>
      </c>
      <c r="G26" s="2">
        <f>D26/(('Retail prices'!R27)*3+'Retail prices'!S27)</f>
        <v>1.1843428112674605</v>
      </c>
      <c r="I26" s="24">
        <f t="shared" si="1"/>
        <v>0.17715959004392387</v>
      </c>
    </row>
    <row r="27" spans="1:9">
      <c r="A27" s="5">
        <v>1938</v>
      </c>
      <c r="C27" s="1">
        <v>2100</v>
      </c>
      <c r="D27" s="1">
        <v>2100</v>
      </c>
      <c r="F27" s="2">
        <f>D27/(3.15*'Retail prices'!R28)</f>
        <v>2.2769690979715764</v>
      </c>
      <c r="G27" s="2">
        <f>D27/(('Retail prices'!R28)*3+'Retail prices'!S28)</f>
        <v>1.0992688880404453</v>
      </c>
      <c r="I27" s="24">
        <f>(D27-D26)/D26</f>
        <v>-0.12935323383084577</v>
      </c>
    </row>
    <row r="28" spans="1:9">
      <c r="A28" s="5">
        <v>1939</v>
      </c>
      <c r="C28" s="1">
        <v>2400</v>
      </c>
      <c r="D28" s="1">
        <v>2400</v>
      </c>
      <c r="F28" s="2">
        <f>D28/(3.15*'Retail prices'!R29)</f>
        <v>1.903108579183739</v>
      </c>
      <c r="G28" s="2">
        <f>D28/(('Retail prices'!R29)*3+'Retail prices'!S29)</f>
        <v>1.046644360058743</v>
      </c>
      <c r="I28" s="24">
        <f t="shared" si="1"/>
        <v>0.14285714285714285</v>
      </c>
    </row>
    <row r="29" spans="1:9">
      <c r="A29" s="5">
        <v>1940</v>
      </c>
      <c r="C29" s="1">
        <v>2580</v>
      </c>
      <c r="D29" s="1">
        <v>2580</v>
      </c>
      <c r="F29" s="2">
        <f>D29/(3.15*'Retail prices'!R30)</f>
        <v>1.3853575360127519</v>
      </c>
      <c r="G29" s="2">
        <f>D29/(('Retail prices'!R30)*3+'Retail prices'!S30)</f>
        <v>0.88185456064929102</v>
      </c>
      <c r="I29" s="24">
        <f t="shared" si="1"/>
        <v>7.4999999999999997E-2</v>
      </c>
    </row>
    <row r="30" spans="1:9">
      <c r="A30" s="5">
        <v>1941</v>
      </c>
      <c r="C30" s="1">
        <v>2820</v>
      </c>
      <c r="D30" s="1">
        <v>2820</v>
      </c>
      <c r="F30" s="2">
        <f>D30/(3.15*'Retail prices'!R31)</f>
        <v>1.283306890726589</v>
      </c>
      <c r="G30" s="2">
        <f>D30/(('Retail prices'!R31)*3+'Retail prices'!S31)</f>
        <v>0.85641204352213118</v>
      </c>
      <c r="I30" s="24">
        <f t="shared" si="1"/>
        <v>9.3023255813953487E-2</v>
      </c>
    </row>
    <row r="31" spans="1:9">
      <c r="A31" s="5">
        <v>1942</v>
      </c>
      <c r="C31" s="1">
        <v>3216</v>
      </c>
      <c r="D31" s="1">
        <v>3216</v>
      </c>
      <c r="F31" s="2">
        <f>D31/(3.15*'Retail prices'!R32)</f>
        <v>1.0454636687142627</v>
      </c>
      <c r="G31" s="2">
        <f>D31/(('Retail prices'!R32)*3+'Retail prices'!S32)</f>
        <v>0.77202580345011629</v>
      </c>
      <c r="I31" s="24">
        <f t="shared" si="1"/>
        <v>0.14042553191489363</v>
      </c>
    </row>
    <row r="32" spans="1:9">
      <c r="A32" s="5">
        <v>1943</v>
      </c>
      <c r="C32" s="1">
        <v>3552</v>
      </c>
      <c r="D32" s="1">
        <v>3552</v>
      </c>
      <c r="F32" s="2">
        <f>D32/(3.15*'Retail prices'!R33)</f>
        <v>1.0110057291694434</v>
      </c>
      <c r="G32" s="2">
        <f>D32/(('Retail prices'!R33)*3+'Retail prices'!S33)</f>
        <v>0.68783467219761663</v>
      </c>
      <c r="I32" s="24">
        <f t="shared" si="1"/>
        <v>0.1044776119402985</v>
      </c>
    </row>
    <row r="33" spans="1:9">
      <c r="A33" s="5">
        <v>1944</v>
      </c>
      <c r="C33" s="1">
        <v>3600</v>
      </c>
      <c r="D33" s="1">
        <v>3600</v>
      </c>
      <c r="F33" s="2">
        <f>D33/(3.15*'Retail prices'!R34)</f>
        <v>0.6956780652358191</v>
      </c>
      <c r="G33" s="2">
        <f>D33/(('Retail prices'!R34)*3+'Retail prices'!S34)</f>
        <v>0.49124036554833062</v>
      </c>
      <c r="I33" s="24">
        <f t="shared" si="1"/>
        <v>1.3513513513513514E-2</v>
      </c>
    </row>
    <row r="34" spans="1:9">
      <c r="A34" s="5">
        <v>1945</v>
      </c>
      <c r="C34" s="1">
        <v>5280</v>
      </c>
      <c r="D34" s="1">
        <v>5280</v>
      </c>
      <c r="F34" s="2">
        <f>D34/(3.15*'Retail prices'!R35)</f>
        <v>0.98132803862250673</v>
      </c>
      <c r="G34" s="2">
        <f>D34/(('Retail prices'!R35)*3+'Retail prices'!S35)</f>
        <v>0.53203006120990737</v>
      </c>
      <c r="I34" s="24">
        <f t="shared" si="1"/>
        <v>0.46666666666666667</v>
      </c>
    </row>
    <row r="35" spans="1:9">
      <c r="A35" s="5">
        <v>1946</v>
      </c>
      <c r="C35" s="1">
        <v>13200</v>
      </c>
      <c r="D35" s="1">
        <v>13200</v>
      </c>
      <c r="F35" s="2">
        <f>D35/(3.15*'Retail prices'!R36)</f>
        <v>1.8404442347174585</v>
      </c>
      <c r="G35" s="2">
        <f>D35/(('Retail prices'!R36)*3+'Retail prices'!S36)</f>
        <v>0.94079753545256539</v>
      </c>
      <c r="I35" s="24">
        <f t="shared" si="1"/>
        <v>1.5</v>
      </c>
    </row>
    <row r="36" spans="1:9">
      <c r="A36" s="5">
        <v>1947</v>
      </c>
      <c r="C36" s="1">
        <v>16320</v>
      </c>
      <c r="D36" s="1">
        <v>16320</v>
      </c>
      <c r="F36" s="2">
        <f>D36/(3.15*'Retail prices'!R37)</f>
        <v>1.7437389883654184</v>
      </c>
      <c r="G36" s="2">
        <f>D36/(('Retail prices'!R37)*3+'Retail prices'!S37)</f>
        <v>0.88151780838144356</v>
      </c>
      <c r="I36" s="24">
        <f t="shared" si="1"/>
        <v>0.23636363636363636</v>
      </c>
    </row>
    <row r="37" spans="1:9">
      <c r="A37" s="5">
        <v>1948</v>
      </c>
      <c r="C37" s="1">
        <v>26640</v>
      </c>
      <c r="D37" s="1">
        <v>26640</v>
      </c>
      <c r="F37" s="2">
        <f>D37/(3.15*'Retail prices'!R38)</f>
        <v>2.1198197687695588</v>
      </c>
      <c r="G37" s="2">
        <f>D37/(('Retail prices'!R38)*3+'Retail prices'!S38)</f>
        <v>1.1500270508896684</v>
      </c>
      <c r="I37" s="24">
        <f t="shared" si="1"/>
        <v>0.63235294117647056</v>
      </c>
    </row>
    <row r="38" spans="1:9">
      <c r="A38" s="5">
        <v>1949</v>
      </c>
      <c r="C38" s="1">
        <v>40080</v>
      </c>
      <c r="D38" s="1">
        <v>40080</v>
      </c>
      <c r="F38" s="2">
        <f>D38/(3.15*'Retail prices'!R39)</f>
        <v>1.7369186219888297</v>
      </c>
      <c r="G38" s="2">
        <f>D38/(('Retail prices'!R39)*3+'Retail prices'!S39)</f>
        <v>1.1527668950888075</v>
      </c>
      <c r="I38" s="24">
        <f t="shared" si="1"/>
        <v>0.50450450450450446</v>
      </c>
    </row>
    <row r="39" spans="1:9">
      <c r="A39" s="5">
        <v>1950</v>
      </c>
      <c r="C39" s="1">
        <v>44160</v>
      </c>
      <c r="D39" s="1">
        <v>44160</v>
      </c>
      <c r="F39" s="2">
        <f>D39/(3.15*'Retail prices'!R40)</f>
        <v>1.8406663873811806</v>
      </c>
      <c r="G39" s="2">
        <f>D39/(('Retail prices'!R40)*3+'Retail prices'!S40)</f>
        <v>1.1855393913282104</v>
      </c>
      <c r="I39" s="24">
        <f t="shared" si="1"/>
        <v>0.10179640718562874</v>
      </c>
    </row>
    <row r="40" spans="1:9">
      <c r="A40" s="5">
        <v>1951</v>
      </c>
      <c r="C40" s="1">
        <v>49680</v>
      </c>
      <c r="D40" s="1">
        <v>49680</v>
      </c>
      <c r="F40" s="2">
        <f>D40/(3.15*'Retail prices'!R41)</f>
        <v>2.189543277783077</v>
      </c>
      <c r="G40" s="2">
        <f>D40/(('Retail prices'!R41)*3+'Retail prices'!S41)</f>
        <v>1.3796472989165625</v>
      </c>
      <c r="I40" s="24">
        <f t="shared" si="1"/>
        <v>0.125</v>
      </c>
    </row>
    <row r="41" spans="1:9">
      <c r="A41" s="5">
        <v>1952</v>
      </c>
      <c r="C41" s="1">
        <v>56160</v>
      </c>
      <c r="D41" s="1">
        <v>56160</v>
      </c>
      <c r="F41" s="2">
        <f>D41/(3.15*'Retail prices'!R42)</f>
        <v>1.8920919135345984</v>
      </c>
      <c r="G41" s="2">
        <f>D41/(('Retail prices'!R42)*3+'Retail prices'!S42)</f>
        <v>1.2362411012887433</v>
      </c>
      <c r="I41" s="24">
        <f t="shared" si="1"/>
        <v>0.13043478260869565</v>
      </c>
    </row>
    <row r="42" spans="1:9">
      <c r="A42" s="5">
        <v>1953</v>
      </c>
      <c r="C42" s="1">
        <v>60720</v>
      </c>
      <c r="D42" s="1">
        <v>60720</v>
      </c>
      <c r="F42" s="2">
        <f>D42/(3.15*'Retail prices'!R43)</f>
        <v>2.0002963655500792</v>
      </c>
      <c r="G42" s="2">
        <f>D42/(('Retail prices'!R43)*3+'Retail prices'!S43)</f>
        <v>1.243497805117322</v>
      </c>
      <c r="I42" s="24">
        <f t="shared" si="1"/>
        <v>8.11965811965812E-2</v>
      </c>
    </row>
    <row r="43" spans="1:9">
      <c r="A43" s="5">
        <v>1954</v>
      </c>
      <c r="C43" s="1">
        <v>67440</v>
      </c>
      <c r="D43" s="1">
        <v>67440</v>
      </c>
      <c r="F43" s="2">
        <f>D43/(3.15*'Retail prices'!R44)</f>
        <v>2.7748379151313034</v>
      </c>
      <c r="G43" s="2">
        <f>D43/(('Retail prices'!R44)*3+'Retail prices'!S44)</f>
        <v>1.5800281767591509</v>
      </c>
      <c r="I43" s="24">
        <f t="shared" si="1"/>
        <v>0.11067193675889328</v>
      </c>
    </row>
    <row r="44" spans="1:9">
      <c r="A44" s="5">
        <v>1955</v>
      </c>
      <c r="C44" s="1">
        <v>67440</v>
      </c>
      <c r="D44" s="1">
        <v>67440</v>
      </c>
      <c r="F44" s="2">
        <f>D44/(3.15*'Retail prices'!R45)</f>
        <v>3.0381025427857384</v>
      </c>
      <c r="G44" s="2">
        <f>D44/(('Retail prices'!R45)*3+'Retail prices'!S45)</f>
        <v>1.6737392324699456</v>
      </c>
      <c r="I44" s="24">
        <f t="shared" si="1"/>
        <v>0</v>
      </c>
    </row>
    <row r="45" spans="1:9">
      <c r="A45" s="5">
        <v>1956</v>
      </c>
      <c r="C45" s="1">
        <v>70320</v>
      </c>
      <c r="D45" s="1">
        <v>70320</v>
      </c>
      <c r="F45" s="2">
        <f>D45/(3.15*'Retail prices'!R46)</f>
        <v>2.9118199158637461</v>
      </c>
      <c r="G45" s="2">
        <f>D45/(('Retail prices'!R46)*3+'Retail prices'!S46)</f>
        <v>1.6835914654697652</v>
      </c>
      <c r="I45" s="24">
        <f t="shared" si="1"/>
        <v>4.2704626334519574E-2</v>
      </c>
    </row>
    <row r="46" spans="1:9">
      <c r="A46" s="5">
        <v>1957</v>
      </c>
      <c r="C46" s="1">
        <v>76080</v>
      </c>
      <c r="D46" s="1">
        <v>76080</v>
      </c>
      <c r="F46" s="2">
        <f>D46/(3.15*'Retail prices'!R47)</f>
        <v>2.9868069052596571</v>
      </c>
      <c r="G46" s="2">
        <f>D46/(('Retail prices'!R47)*3+'Retail prices'!S47)</f>
        <v>1.784111906590204</v>
      </c>
      <c r="I46" s="24">
        <f t="shared" si="1"/>
        <v>8.191126279863481E-2</v>
      </c>
    </row>
    <row r="47" spans="1:9">
      <c r="A47" s="5">
        <v>1958</v>
      </c>
      <c r="C47" s="1">
        <v>84000</v>
      </c>
      <c r="D47" s="1">
        <v>84000</v>
      </c>
      <c r="F47" s="2">
        <f>D47/(3.15*'Retail prices'!R48)</f>
        <v>3.0605489926705109</v>
      </c>
      <c r="G47" s="2">
        <f>D47/(('Retail prices'!R48)*3+'Retail prices'!S48)</f>
        <v>1.9041098766604327</v>
      </c>
      <c r="I47" s="24">
        <f t="shared" si="1"/>
        <v>0.10410094637223975</v>
      </c>
    </row>
    <row r="48" spans="1:9">
      <c r="A48" s="5">
        <v>1959</v>
      </c>
      <c r="C48" s="1">
        <v>96000</v>
      </c>
      <c r="D48" s="1">
        <v>96000</v>
      </c>
      <c r="F48" s="2">
        <f>D48/(3.15*'Retail prices'!R49)</f>
        <v>3.5573944728102709</v>
      </c>
      <c r="G48" s="2">
        <f>D48/(('Retail prices'!R49)*3+'Retail prices'!S49)</f>
        <v>1.8562564046640286</v>
      </c>
      <c r="I48" s="24">
        <f t="shared" si="1"/>
        <v>0.14285714285714285</v>
      </c>
    </row>
    <row r="49" spans="1:9">
      <c r="A49" s="5">
        <v>1960</v>
      </c>
      <c r="C49" s="1">
        <v>96000</v>
      </c>
      <c r="D49" s="1">
        <v>96000</v>
      </c>
      <c r="F49" s="2">
        <f>D49/(3.15*'Retail prices'!R50)</f>
        <v>3.9875855138454277</v>
      </c>
      <c r="G49" s="2">
        <f>D49/(('Retail prices'!R50)*3+'Retail prices'!S50)</f>
        <v>1.6846744432702785</v>
      </c>
      <c r="I49" s="24">
        <f t="shared" si="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Retail prices</vt:lpstr>
      <vt:lpstr>Nominal wages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Westland</dc:creator>
  <cp:lastModifiedBy>O.T. Westland</cp:lastModifiedBy>
  <dcterms:created xsi:type="dcterms:W3CDTF">2020-12-06T04:45:07Z</dcterms:created>
  <dcterms:modified xsi:type="dcterms:W3CDTF">2020-12-07T03:04:51Z</dcterms:modified>
</cp:coreProperties>
</file>